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filterPrivacy="1" defaultThemeVersion="166925"/>
  <xr:revisionPtr revIDLastSave="0" documentId="8_{80425CC3-4946-4EA5-A368-A610EA397174}" xr6:coauthVersionLast="36" xr6:coauthVersionMax="36" xr10:uidLastSave="{00000000-0000-0000-0000-000000000000}"/>
  <bookViews>
    <workbookView xWindow="-105" yWindow="-105" windowWidth="23250" windowHeight="12570" xr2:uid="{00000000-000D-0000-FFFF-FFFF00000000}"/>
  </bookViews>
  <sheets>
    <sheet name="SI 1. Lum ages across NSS" sheetId="2" r:id="rId1"/>
    <sheet name="SI2. pIRIR details (this study)" sheetId="5" r:id="rId2"/>
    <sheet name="SI 3. Sediment texture NSS" sheetId="6" r:id="rId3"/>
    <sheet name="SI 4. Quant landscape change" sheetId="7"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Y58" i="6" l="1"/>
  <c r="Y64" i="6"/>
  <c r="Y65" i="6"/>
  <c r="Y66" i="6"/>
  <c r="Y67" i="6"/>
  <c r="Y63" i="6"/>
  <c r="Y61" i="6"/>
  <c r="Y60" i="6"/>
  <c r="Y59" i="6"/>
  <c r="Y57" i="6"/>
  <c r="G57" i="2"/>
  <c r="K30" i="2" l="1"/>
  <c r="G3" i="5"/>
  <c r="G27" i="6"/>
  <c r="G15" i="6"/>
  <c r="K5" i="2"/>
  <c r="L5" i="2"/>
  <c r="K6" i="2"/>
  <c r="L6" i="2"/>
  <c r="K7" i="2"/>
  <c r="L7" i="2"/>
  <c r="K8" i="2"/>
  <c r="L8" i="2"/>
  <c r="K9" i="2"/>
  <c r="L9" i="2"/>
  <c r="K10" i="2"/>
  <c r="L10" i="2"/>
  <c r="K11" i="2"/>
  <c r="L11" i="2"/>
  <c r="K12" i="2"/>
  <c r="L12" i="2"/>
  <c r="K13" i="2"/>
  <c r="L13" i="2"/>
  <c r="K14" i="2"/>
  <c r="L14" i="2"/>
  <c r="K15" i="2"/>
  <c r="L15" i="2"/>
  <c r="K16" i="2"/>
  <c r="L16" i="2"/>
  <c r="K17" i="2"/>
  <c r="L17" i="2"/>
  <c r="K18" i="2"/>
  <c r="L18" i="2"/>
  <c r="K19" i="2"/>
  <c r="L19" i="2"/>
  <c r="K20" i="2"/>
  <c r="L20" i="2"/>
  <c r="K21" i="2"/>
  <c r="L21" i="2"/>
  <c r="K22" i="2"/>
  <c r="L22" i="2"/>
  <c r="K23" i="2"/>
  <c r="L23" i="2"/>
  <c r="K24" i="2"/>
  <c r="L24" i="2"/>
  <c r="K25" i="2"/>
  <c r="L25" i="2"/>
  <c r="K26" i="2"/>
  <c r="L26" i="2"/>
  <c r="K27" i="2"/>
  <c r="L27" i="2"/>
  <c r="K28" i="2"/>
  <c r="L28" i="2"/>
  <c r="K29" i="2"/>
  <c r="L29" i="2"/>
  <c r="L31" i="2"/>
  <c r="L34" i="2"/>
  <c r="L35" i="2"/>
  <c r="L39" i="2"/>
  <c r="L41" i="2"/>
  <c r="L42" i="2"/>
  <c r="K43" i="2"/>
  <c r="L43" i="2"/>
  <c r="K44" i="2"/>
  <c r="L44" i="2"/>
  <c r="K45" i="2"/>
  <c r="L45" i="2"/>
  <c r="K46" i="2"/>
  <c r="L46" i="2"/>
  <c r="K47" i="2"/>
  <c r="L47" i="2"/>
  <c r="K48" i="2"/>
  <c r="L48" i="2"/>
  <c r="K49" i="2"/>
  <c r="L49" i="2"/>
  <c r="K50" i="2"/>
  <c r="L50" i="2"/>
  <c r="K51" i="2"/>
  <c r="L51" i="2"/>
  <c r="K52" i="2"/>
  <c r="L52" i="2"/>
  <c r="K53" i="2"/>
  <c r="L53" i="2"/>
  <c r="K54" i="2"/>
  <c r="L54" i="2"/>
  <c r="K55" i="2"/>
  <c r="L55" i="2"/>
  <c r="K56" i="2"/>
  <c r="L56" i="2"/>
  <c r="K57" i="2"/>
  <c r="L57" i="2"/>
  <c r="K58" i="2"/>
  <c r="L58" i="2"/>
  <c r="K59" i="2"/>
  <c r="L59" i="2"/>
  <c r="K60" i="2"/>
  <c r="L60" i="2"/>
  <c r="K61" i="2"/>
  <c r="L61" i="2"/>
  <c r="K62" i="2"/>
  <c r="L62" i="2"/>
  <c r="K63" i="2"/>
  <c r="L63" i="2"/>
  <c r="K64" i="2"/>
  <c r="L64" i="2"/>
  <c r="K65" i="2"/>
  <c r="L65" i="2"/>
  <c r="K66" i="2"/>
  <c r="L66" i="2"/>
  <c r="K67" i="2"/>
  <c r="L67" i="2"/>
  <c r="K68" i="2"/>
  <c r="L68" i="2"/>
  <c r="K69" i="2"/>
  <c r="L69" i="2"/>
  <c r="K70" i="2"/>
  <c r="L70" i="2"/>
  <c r="K71" i="2"/>
  <c r="L71" i="2"/>
  <c r="K72" i="2"/>
  <c r="L72" i="2"/>
  <c r="K73" i="2"/>
  <c r="L73" i="2"/>
  <c r="K74" i="2"/>
  <c r="L74" i="2"/>
  <c r="K75" i="2"/>
  <c r="L75" i="2"/>
  <c r="K76" i="2"/>
  <c r="L76" i="2"/>
  <c r="K77" i="2"/>
  <c r="L77" i="2"/>
  <c r="K78" i="2"/>
  <c r="L78" i="2"/>
  <c r="K79" i="2"/>
  <c r="L79" i="2"/>
  <c r="K80" i="2"/>
  <c r="L80" i="2"/>
  <c r="K81" i="2"/>
  <c r="L81" i="2"/>
  <c r="K82" i="2"/>
  <c r="L82" i="2"/>
  <c r="K83" i="2"/>
  <c r="L83" i="2"/>
  <c r="L4" i="2"/>
  <c r="K4" i="2"/>
  <c r="D429" i="6"/>
  <c r="G62" i="2"/>
  <c r="G61" i="2"/>
  <c r="G60" i="2"/>
  <c r="G64" i="2"/>
  <c r="G63" i="2"/>
  <c r="G67" i="2"/>
  <c r="G66" i="2"/>
  <c r="G65" i="2"/>
  <c r="G73" i="2"/>
  <c r="G72" i="2"/>
  <c r="G6" i="5"/>
  <c r="G5" i="5"/>
  <c r="Y44" i="6"/>
  <c r="Y45" i="6"/>
  <c r="Y46" i="6"/>
  <c r="Y47" i="6"/>
  <c r="Y48" i="6"/>
  <c r="Y49" i="6"/>
  <c r="Y50" i="6"/>
  <c r="Y51" i="6"/>
  <c r="Y52" i="6"/>
  <c r="Y53" i="6"/>
  <c r="Y54" i="6"/>
  <c r="Y55" i="6"/>
  <c r="Y43" i="6"/>
  <c r="Y37" i="6"/>
  <c r="Y38" i="6"/>
  <c r="Y39" i="6"/>
  <c r="Y40" i="6"/>
  <c r="Y41" i="6"/>
  <c r="Y6" i="6"/>
  <c r="Y7" i="6"/>
  <c r="Y8" i="6"/>
  <c r="Y14" i="6"/>
  <c r="Y15" i="6"/>
  <c r="Y16" i="6"/>
  <c r="Y17" i="6"/>
  <c r="Y18" i="6"/>
  <c r="Y19" i="6"/>
  <c r="Y20" i="6"/>
  <c r="Y21" i="6"/>
  <c r="Y22" i="6"/>
  <c r="Y23" i="6"/>
  <c r="Y24" i="6"/>
  <c r="Y25" i="6"/>
  <c r="Y26" i="6"/>
  <c r="Y27" i="6"/>
  <c r="Y29" i="6"/>
  <c r="Y30" i="6"/>
  <c r="Y31" i="6"/>
  <c r="Y32" i="6"/>
  <c r="Y33" i="6"/>
  <c r="Y34" i="6"/>
  <c r="Y35" i="6"/>
  <c r="Y5" i="6"/>
  <c r="L4" i="5"/>
  <c r="K4" i="5"/>
  <c r="K5" i="5"/>
  <c r="L5" i="5"/>
  <c r="K6" i="5"/>
  <c r="L6" i="5"/>
  <c r="K7" i="5"/>
  <c r="L7" i="5"/>
  <c r="K8" i="5"/>
  <c r="L8" i="5"/>
  <c r="L3" i="5"/>
  <c r="K3" i="5"/>
  <c r="AN79" i="6"/>
  <c r="AN78" i="6"/>
  <c r="AN77" i="6"/>
  <c r="AN76" i="6"/>
  <c r="AN75" i="6"/>
  <c r="AN74" i="6"/>
  <c r="AN73" i="6"/>
  <c r="D246" i="6"/>
  <c r="D245" i="6"/>
  <c r="D244" i="6"/>
  <c r="G59" i="2"/>
  <c r="G58" i="2"/>
  <c r="G56" i="2"/>
  <c r="G55" i="2"/>
  <c r="G54" i="2"/>
  <c r="G53" i="2"/>
  <c r="G52" i="2"/>
  <c r="G51" i="2"/>
  <c r="G50" i="2"/>
  <c r="G49" i="2"/>
  <c r="M48" i="2"/>
  <c r="H48" i="2"/>
  <c r="G48" i="2"/>
  <c r="H47" i="2"/>
  <c r="G47" i="2"/>
  <c r="H46" i="2"/>
  <c r="G46" i="2"/>
  <c r="H45" i="2"/>
  <c r="G45" i="2"/>
  <c r="H44" i="2"/>
  <c r="H43" i="2"/>
  <c r="J42" i="2"/>
  <c r="I42" i="2"/>
  <c r="K42" i="2" s="1"/>
  <c r="J41" i="2"/>
  <c r="I41" i="2"/>
  <c r="K41" i="2" s="1"/>
  <c r="J40" i="2"/>
  <c r="L40" i="2" s="1"/>
  <c r="I40" i="2"/>
  <c r="K40" i="2" s="1"/>
  <c r="J39" i="2"/>
  <c r="I39" i="2"/>
  <c r="K39" i="2" s="1"/>
  <c r="J38" i="2"/>
  <c r="L38" i="2" s="1"/>
  <c r="I38" i="2"/>
  <c r="K38" i="2" s="1"/>
  <c r="J37" i="2"/>
  <c r="L37" i="2" s="1"/>
  <c r="I37" i="2"/>
  <c r="K37" i="2" s="1"/>
  <c r="J36" i="2"/>
  <c r="L36" i="2" s="1"/>
  <c r="I36" i="2"/>
  <c r="K36" i="2" s="1"/>
  <c r="J35" i="2"/>
  <c r="I35" i="2"/>
  <c r="K35" i="2" s="1"/>
  <c r="J34" i="2"/>
  <c r="I34" i="2"/>
  <c r="K34" i="2" s="1"/>
  <c r="J33" i="2"/>
  <c r="L33" i="2" s="1"/>
  <c r="I33" i="2"/>
  <c r="K33" i="2" s="1"/>
  <c r="J32" i="2"/>
  <c r="L32" i="2" s="1"/>
  <c r="I32" i="2"/>
  <c r="K32" i="2" s="1"/>
  <c r="J31" i="2"/>
  <c r="I31" i="2"/>
  <c r="K31" i="2" s="1"/>
  <c r="J30" i="2"/>
  <c r="L30" i="2" s="1"/>
  <c r="G27" i="2"/>
  <c r="G26" i="2"/>
  <c r="G25" i="2"/>
  <c r="G24" i="2"/>
  <c r="G23" i="2"/>
  <c r="G22" i="2"/>
  <c r="G21" i="2"/>
  <c r="G20" i="2"/>
  <c r="G19" i="2"/>
  <c r="G18" i="2"/>
  <c r="G17" i="2"/>
  <c r="G16" i="2"/>
  <c r="G15" i="2"/>
  <c r="G14" i="2"/>
  <c r="G13" i="2"/>
  <c r="G12" i="2"/>
  <c r="G11" i="2"/>
  <c r="G10" i="2"/>
  <c r="G9" i="2"/>
  <c r="G8" i="2"/>
  <c r="G7" i="2"/>
  <c r="G6" i="2"/>
  <c r="G5" i="2"/>
  <c r="G4" i="2"/>
  <c r="G26" i="6"/>
  <c r="G25" i="6"/>
  <c r="G24" i="6"/>
  <c r="G23" i="6"/>
  <c r="G22" i="6"/>
  <c r="G21" i="6"/>
  <c r="G20" i="6"/>
  <c r="G19" i="6"/>
  <c r="G18" i="6"/>
  <c r="G17" i="6"/>
  <c r="G16" i="6"/>
  <c r="G14" i="6"/>
  <c r="G8" i="6"/>
  <c r="G7" i="6"/>
  <c r="G6" i="6"/>
  <c r="G5" i="6"/>
  <c r="G8" i="5"/>
  <c r="G7" i="5"/>
</calcChain>
</file>

<file path=xl/sharedStrings.xml><?xml version="1.0" encoding="utf-8"?>
<sst xmlns="http://schemas.openxmlformats.org/spreadsheetml/2006/main" count="2982" uniqueCount="510">
  <si>
    <t>212-250</t>
  </si>
  <si>
    <t>CAM</t>
  </si>
  <si>
    <t>MAM</t>
  </si>
  <si>
    <t>NAM07/2/13</t>
  </si>
  <si>
    <t>error</t>
  </si>
  <si>
    <t xml:space="preserve">Th (ppm) </t>
  </si>
  <si>
    <t xml:space="preserve">U (ppm) </t>
  </si>
  <si>
    <t>EF 1</t>
  </si>
  <si>
    <t>EF 2</t>
  </si>
  <si>
    <t>EF 3</t>
  </si>
  <si>
    <t>WF 1</t>
  </si>
  <si>
    <t>WF 2</t>
  </si>
  <si>
    <t xml:space="preserve">Stone et al. (2015) </t>
  </si>
  <si>
    <t>M 13/1</t>
  </si>
  <si>
    <t>M 13/2</t>
  </si>
  <si>
    <t>M 13/3</t>
  </si>
  <si>
    <t>M 13/5</t>
  </si>
  <si>
    <t>M 13/6</t>
  </si>
  <si>
    <t>M13/10</t>
  </si>
  <si>
    <t>M13/11</t>
  </si>
  <si>
    <t xml:space="preserve">Chandler et al. (2022) </t>
  </si>
  <si>
    <t>150-250</t>
  </si>
  <si>
    <t>M 13/7</t>
  </si>
  <si>
    <t>M 13/8</t>
  </si>
  <si>
    <t>M 13/9</t>
  </si>
  <si>
    <t xml:space="preserve">2Do </t>
  </si>
  <si>
    <t>210-250</t>
  </si>
  <si>
    <t>100-250</t>
  </si>
  <si>
    <t>NAM07/4/13</t>
  </si>
  <si>
    <t>NAM07/3/1</t>
  </si>
  <si>
    <t>NAM07/3/4</t>
  </si>
  <si>
    <t>NAM07/3/5</t>
  </si>
  <si>
    <t>NAM07/1/1</t>
  </si>
  <si>
    <t>NAM07/1/2</t>
  </si>
  <si>
    <t>NAM07/1/3</t>
  </si>
  <si>
    <t>NAM07/1/4</t>
  </si>
  <si>
    <t>NAM07/1/5</t>
  </si>
  <si>
    <t>NAM07/1/6</t>
  </si>
  <si>
    <t>NAM07/1/7</t>
  </si>
  <si>
    <t>NAM07/2/1</t>
  </si>
  <si>
    <t>NAM07/2/14</t>
  </si>
  <si>
    <t>min Q age</t>
  </si>
  <si>
    <t>Q or F</t>
  </si>
  <si>
    <t>grain size range</t>
  </si>
  <si>
    <t>Q</t>
  </si>
  <si>
    <t>F</t>
  </si>
  <si>
    <t xml:space="preserve">σ (%) </t>
  </si>
  <si>
    <t xml:space="preserve">Location </t>
  </si>
  <si>
    <t xml:space="preserve">Lat </t>
  </si>
  <si>
    <t>Sample Name</t>
  </si>
  <si>
    <t>Long</t>
  </si>
  <si>
    <t>180-211</t>
  </si>
  <si>
    <t xml:space="preserve">De (Gy) </t>
  </si>
  <si>
    <t>±</t>
  </si>
  <si>
    <t>72 SD100-1</t>
  </si>
  <si>
    <t>72 SD150-1</t>
  </si>
  <si>
    <t>72 SD250-4</t>
  </si>
  <si>
    <t xml:space="preserve">Age (y) </t>
  </si>
  <si>
    <t xml:space="preserve">Altitude (m) </t>
  </si>
  <si>
    <t xml:space="preserve">Depth (m) </t>
  </si>
  <si>
    <t>n aliquots</t>
  </si>
  <si>
    <t xml:space="preserve">Total Dose Rate (Gy/ka) </t>
  </si>
  <si>
    <t xml:space="preserve">Water content (%) </t>
  </si>
  <si>
    <t xml:space="preserve">K (%) </t>
  </si>
  <si>
    <t>NOTE</t>
  </si>
  <si>
    <t xml:space="preserve">Cosmic dose rate (Gy/ka) </t>
  </si>
  <si>
    <t xml:space="preserve">Within range (&lt; 2Do) </t>
  </si>
  <si>
    <t xml:space="preserve">&gt; 2Do </t>
  </si>
  <si>
    <t>will be within 2Do</t>
  </si>
  <si>
    <t xml:space="preserve">within range (&lt; 2Do) </t>
  </si>
  <si>
    <t xml:space="preserve">β dose (mG/y) </t>
  </si>
  <si>
    <t>72-WD50-1</t>
  </si>
  <si>
    <t>72-WD50-5</t>
  </si>
  <si>
    <t>72-WD100-7</t>
  </si>
  <si>
    <t>72-WD150-5</t>
  </si>
  <si>
    <t>72-WD200-1</t>
  </si>
  <si>
    <t>72-WD250-5</t>
  </si>
  <si>
    <t>72-WD250-1</t>
  </si>
  <si>
    <t>72-WD250-4</t>
  </si>
  <si>
    <t>96-WD100-3</t>
  </si>
  <si>
    <t>96-WD200-4</t>
  </si>
  <si>
    <t>96-WD200-6</t>
  </si>
  <si>
    <t>96-WD200-8</t>
  </si>
  <si>
    <t>96-WE200-1</t>
  </si>
  <si>
    <t>96-WE150-2</t>
  </si>
  <si>
    <t>96-WE150-3</t>
  </si>
  <si>
    <t>96-WE150-5</t>
  </si>
  <si>
    <t>96-WE150-8</t>
  </si>
  <si>
    <t>72-WE100-1</t>
  </si>
  <si>
    <t>72-WE100-7</t>
  </si>
  <si>
    <t>72-WE50-1</t>
  </si>
  <si>
    <t>72-WE50-4</t>
  </si>
  <si>
    <t>90-150</t>
  </si>
  <si>
    <t>180-210</t>
  </si>
  <si>
    <t xml:space="preserve">γ dose (mG/y) </t>
  </si>
  <si>
    <t xml:space="preserve">estimated from altitude in Gearth and dune profiles in Bristow et al. (2005) </t>
  </si>
  <si>
    <t xml:space="preserve"> 23°49'8.82"</t>
  </si>
  <si>
    <r>
      <t>23</t>
    </r>
    <r>
      <rPr>
        <vertAlign val="superscript"/>
        <sz val="11"/>
        <color theme="1"/>
        <rFont val="Calibri"/>
        <family val="2"/>
        <scheme val="minor"/>
      </rPr>
      <t>o</t>
    </r>
    <r>
      <rPr>
        <sz val="11"/>
        <color theme="1"/>
        <rFont val="Calibri"/>
        <family val="2"/>
        <scheme val="minor"/>
      </rPr>
      <t>36'9''S</t>
    </r>
  </si>
  <si>
    <r>
      <t>23</t>
    </r>
    <r>
      <rPr>
        <vertAlign val="superscript"/>
        <sz val="11"/>
        <color theme="1"/>
        <rFont val="Calibri"/>
        <family val="2"/>
        <scheme val="minor"/>
      </rPr>
      <t>o</t>
    </r>
    <r>
      <rPr>
        <sz val="11"/>
        <color theme="1"/>
        <rFont val="Calibri"/>
        <family val="2"/>
        <scheme val="minor"/>
      </rPr>
      <t>36'10''S</t>
    </r>
  </si>
  <si>
    <r>
      <t>23</t>
    </r>
    <r>
      <rPr>
        <vertAlign val="superscript"/>
        <sz val="11"/>
        <color theme="1"/>
        <rFont val="Calibri"/>
        <family val="2"/>
        <scheme val="minor"/>
      </rPr>
      <t>o</t>
    </r>
    <r>
      <rPr>
        <sz val="11"/>
        <color theme="1"/>
        <rFont val="Calibri"/>
        <family val="2"/>
        <scheme val="minor"/>
      </rPr>
      <t>36'11''S</t>
    </r>
  </si>
  <si>
    <r>
      <t>23</t>
    </r>
    <r>
      <rPr>
        <vertAlign val="superscript"/>
        <sz val="11"/>
        <color theme="1"/>
        <rFont val="Calibri"/>
        <family val="2"/>
        <scheme val="minor"/>
      </rPr>
      <t>o</t>
    </r>
    <r>
      <rPr>
        <sz val="11"/>
        <color theme="1"/>
        <rFont val="Calibri"/>
        <family val="2"/>
        <scheme val="minor"/>
      </rPr>
      <t>37'S</t>
    </r>
  </si>
  <si>
    <r>
      <t>15</t>
    </r>
    <r>
      <rPr>
        <vertAlign val="superscript"/>
        <sz val="11"/>
        <color theme="1"/>
        <rFont val="Calibri"/>
        <family val="2"/>
        <scheme val="minor"/>
      </rPr>
      <t>o</t>
    </r>
    <r>
      <rPr>
        <sz val="11"/>
        <color theme="1"/>
        <rFont val="Calibri"/>
        <family val="2"/>
        <scheme val="minor"/>
      </rPr>
      <t>03'6''E</t>
    </r>
  </si>
  <si>
    <r>
      <t>15</t>
    </r>
    <r>
      <rPr>
        <vertAlign val="superscript"/>
        <sz val="11"/>
        <color theme="1"/>
        <rFont val="Calibri"/>
        <family val="2"/>
        <scheme val="minor"/>
      </rPr>
      <t>o</t>
    </r>
    <r>
      <rPr>
        <sz val="11"/>
        <color theme="1"/>
        <rFont val="Calibri"/>
        <family val="2"/>
        <scheme val="minor"/>
      </rPr>
      <t>03'8''E</t>
    </r>
  </si>
  <si>
    <r>
      <t>15</t>
    </r>
    <r>
      <rPr>
        <vertAlign val="superscript"/>
        <sz val="11"/>
        <color theme="1"/>
        <rFont val="Calibri"/>
        <family val="2"/>
        <scheme val="minor"/>
      </rPr>
      <t>o</t>
    </r>
    <r>
      <rPr>
        <sz val="11"/>
        <color theme="1"/>
        <rFont val="Calibri"/>
        <family val="2"/>
        <scheme val="minor"/>
      </rPr>
      <t>03'10''E</t>
    </r>
  </si>
  <si>
    <r>
      <t>15</t>
    </r>
    <r>
      <rPr>
        <vertAlign val="superscript"/>
        <sz val="11"/>
        <color theme="1"/>
        <rFont val="Calibri"/>
        <family val="2"/>
        <scheme val="minor"/>
      </rPr>
      <t>o</t>
    </r>
    <r>
      <rPr>
        <sz val="11"/>
        <color theme="1"/>
        <rFont val="Calibri"/>
        <family val="2"/>
        <scheme val="minor"/>
      </rPr>
      <t>04'E</t>
    </r>
  </si>
  <si>
    <t xml:space="preserve"> 14°57'15.06"E</t>
  </si>
  <si>
    <t xml:space="preserve"> 23°49'8.64"S</t>
  </si>
  <si>
    <t xml:space="preserve"> 14°57'19.38"E</t>
  </si>
  <si>
    <t xml:space="preserve"> 23°49'8.76"S</t>
  </si>
  <si>
    <t xml:space="preserve"> 14°57'20.28"E</t>
  </si>
  <si>
    <t xml:space="preserve"> 23°49'8.52"S</t>
  </si>
  <si>
    <t xml:space="preserve"> 14°57'24.54"E</t>
  </si>
  <si>
    <t xml:space="preserve">Age model for De </t>
  </si>
  <si>
    <t xml:space="preserve"> 23°50'8.39"S</t>
  </si>
  <si>
    <t xml:space="preserve"> 14°57'22.42"E</t>
  </si>
  <si>
    <t xml:space="preserve"> 23°50'8.46"S</t>
  </si>
  <si>
    <t xml:space="preserve"> 14°57'22.80"E</t>
  </si>
  <si>
    <t xml:space="preserve"> 23°50'8.40"S</t>
  </si>
  <si>
    <t xml:space="preserve"> 14°57'23.10"E</t>
  </si>
  <si>
    <t xml:space="preserve"> 23°50'7.85"S</t>
  </si>
  <si>
    <t xml:space="preserve"> 14°57'24.48"E</t>
  </si>
  <si>
    <t>NAM07/5/5</t>
  </si>
  <si>
    <t>Sample description</t>
  </si>
  <si>
    <t>Southern toe of complex linear dune, 150 m east of western interdune surface</t>
  </si>
  <si>
    <t>Southern toe of complex linear dune, 250 m east of western interdune surface</t>
  </si>
  <si>
    <t>Western dune flank borehole, ~50 m east of edge of western interdune surface</t>
  </si>
  <si>
    <t>Western dune flank borehole, ~100 m east of edge of western interdune surface</t>
  </si>
  <si>
    <t>Western dune flank borehole, ~150 m east of edge of western interdune surface</t>
  </si>
  <si>
    <t>Western dune flank borehole, ~200 m east of edge of western interdune surface</t>
  </si>
  <si>
    <t>Western dune flank borehole, ~250 m east of edge of western interdune surface</t>
  </si>
  <si>
    <t>Eastern dune flank borehole, ~200 m west of edge of eastern interdune surface</t>
  </si>
  <si>
    <t>Eastern dune flank borehole, ~150 m west of edge of eastern interdune surface</t>
  </si>
  <si>
    <t>Eastern dune flank borehole, ~100 m west of edge of eastern interdune surface</t>
  </si>
  <si>
    <t>Eastern dune flank borehole, ~50 m west of edge of eastern interdune surface</t>
  </si>
  <si>
    <t>Western dune flank pit (geotrench) ~20 m east of edge of western interdune surface</t>
  </si>
  <si>
    <t>Western dune dune flank hand-augured hole. ~150 m east of edge of western interdune surface</t>
  </si>
  <si>
    <t xml:space="preserve">Western dune flank - lowermost/ edge of interdune. Sands under water-lain fines. </t>
  </si>
  <si>
    <t xml:space="preserve"> 23°48'23.28"S</t>
  </si>
  <si>
    <t xml:space="preserve"> 15° 2'12.84"E</t>
  </si>
  <si>
    <t>NAM07/5/4</t>
  </si>
  <si>
    <t>NAM07/5/3</t>
  </si>
  <si>
    <t>NAM07/5/1</t>
  </si>
  <si>
    <t>NAM07/5/2</t>
  </si>
  <si>
    <t>NAM07/6/1B</t>
  </si>
  <si>
    <t>NAM07/6/1A</t>
  </si>
  <si>
    <t>NAM07/6/1</t>
  </si>
  <si>
    <t>NAM07/6/2</t>
  </si>
  <si>
    <t>NAM07/7/1</t>
  </si>
  <si>
    <t>NAM07/7/2</t>
  </si>
  <si>
    <t xml:space="preserve">Western dune flank - 9 m upslope (hypotenuse), west of edge of interdune. Sands under water-lain fines. </t>
  </si>
  <si>
    <t xml:space="preserve">Western dune flank - 15 m upslope (hypotenuse), west of edge of interdune. Sands under water-lain fines. </t>
  </si>
  <si>
    <t xml:space="preserve"> 23°56'6.78"S</t>
  </si>
  <si>
    <t xml:space="preserve"> 15°17'53.52"E</t>
  </si>
  <si>
    <t xml:space="preserve"> 23°56'9.30"S</t>
  </si>
  <si>
    <t xml:space="preserve"> 15°17'28.56"E</t>
  </si>
  <si>
    <t xml:space="preserve">Interdune surface on N edge of western Tsondab Flat with star dune to east. Sands under surface silt/mud (silt/mud 3) </t>
  </si>
  <si>
    <t>Interdune surface on N edge of western Tsondab Flat with star dune to east. Sands under silt/mud 2</t>
  </si>
  <si>
    <t>Interdune surface on N edge of western Tsondab Flat with star dune to east. Sands under silt/mud 1</t>
  </si>
  <si>
    <t>Interdune surface on N edge of western Tsondab Flats. Sands under surface silt/mud</t>
  </si>
  <si>
    <t>Interdune surface on N edge of western Tsondab Flats. Sands under lower silt/mud</t>
  </si>
  <si>
    <t>WF higher 1</t>
  </si>
  <si>
    <t>WF higher 2</t>
  </si>
  <si>
    <t>WF higher 3</t>
  </si>
  <si>
    <t xml:space="preserve"> 25°57'17.06"S</t>
  </si>
  <si>
    <t xml:space="preserve"> 15°20'34.10"E</t>
  </si>
  <si>
    <t xml:space="preserve">Interdune surface ~100 m west of the western edge of the dune. </t>
  </si>
  <si>
    <t xml:space="preserve">USU-1624 </t>
  </si>
  <si>
    <t>SUS-1625</t>
  </si>
  <si>
    <t xml:space="preserve">Lower western dune flank ~125 m east of the eastern edge of the interdune surface. </t>
  </si>
  <si>
    <t xml:space="preserve"> 23°40'41.12"S</t>
  </si>
  <si>
    <t xml:space="preserve"> 15° 3'18.37"E</t>
  </si>
  <si>
    <t xml:space="preserve"> 23°40'41.00"S</t>
  </si>
  <si>
    <t xml:space="preserve"> 15° 3'28.88"E</t>
  </si>
  <si>
    <t xml:space="preserve">estimated from altitude in GEarth and dune profiles in Bristow et al. (2007) </t>
  </si>
  <si>
    <t xml:space="preserve">estimated from altitude in GEarth </t>
  </si>
  <si>
    <t>n.avail.</t>
  </si>
  <si>
    <t>Interdune</t>
  </si>
  <si>
    <t xml:space="preserve">Western dune flank (lower) </t>
  </si>
  <si>
    <t xml:space="preserve">Western dune flank (upper) </t>
  </si>
  <si>
    <t>Dune crest</t>
  </si>
  <si>
    <t xml:space="preserve">Eastern dune flank (upper) </t>
  </si>
  <si>
    <t>M 13/4/i</t>
  </si>
  <si>
    <t>M 13/4/ii</t>
  </si>
  <si>
    <t>M 13/4/iii</t>
  </si>
  <si>
    <t xml:space="preserve">Eastern dune flank (lower) </t>
  </si>
  <si>
    <t>M13/12/i</t>
  </si>
  <si>
    <t>M13/12/ii</t>
  </si>
  <si>
    <t>M13/12/iii</t>
  </si>
  <si>
    <t>Where western dune flank meets interdune surface</t>
  </si>
  <si>
    <t xml:space="preserve">Western dune flank, hand-augured ~60 m east of edge of interdune surface </t>
  </si>
  <si>
    <t>Western dune flank pit (geotrench) ~15 m east of edge of western interdune surface</t>
  </si>
  <si>
    <t>Internal dose rate (for K-F)</t>
  </si>
  <si>
    <t>Within range (&lt; 2Do)</t>
  </si>
  <si>
    <t>NA-22-G1 (N14)</t>
  </si>
  <si>
    <t>NA-22-G2 (N15)</t>
  </si>
  <si>
    <t>NA-22-D1 (N16)</t>
  </si>
  <si>
    <t>NA-22-D2 (N17)</t>
  </si>
  <si>
    <t>Station Dune</t>
  </si>
  <si>
    <t xml:space="preserve">Visitors Dune </t>
  </si>
  <si>
    <t xml:space="preserve">S of Station dune </t>
  </si>
  <si>
    <t xml:space="preserve">(this study) </t>
  </si>
  <si>
    <t xml:space="preserve">(Stone et al., 2010) </t>
  </si>
  <si>
    <t xml:space="preserve">Hartmut's Pan </t>
  </si>
  <si>
    <t xml:space="preserve">Ancient Tracks </t>
  </si>
  <si>
    <t>(Bubenzer et al., 2007)</t>
  </si>
  <si>
    <t>Sn complex linear dune</t>
  </si>
  <si>
    <t xml:space="preserve">M13 dune (complex linear) </t>
  </si>
  <si>
    <t xml:space="preserve">NAM07/2/13 (N18) </t>
  </si>
  <si>
    <t xml:space="preserve">Sample Name (Nn refers to LivLumLab code) </t>
  </si>
  <si>
    <t xml:space="preserve">NAM07/2/13 </t>
  </si>
  <si>
    <r>
      <t xml:space="preserve">Note this is the very young dune flank material with De = 2.6  </t>
    </r>
    <r>
      <rPr>
        <i/>
        <sz val="11"/>
        <color theme="1"/>
        <rFont val="Calibri"/>
        <family val="2"/>
      </rPr>
      <t>± 0.3 and overdispersion of 0.38%, so that such a plot is superfluous</t>
    </r>
  </si>
  <si>
    <t xml:space="preserve">Abanico Plots of De distributions </t>
  </si>
  <si>
    <t xml:space="preserve">Narabeb Nn site </t>
  </si>
  <si>
    <t xml:space="preserve">Narabeb Sn site </t>
  </si>
  <si>
    <t>Skew</t>
  </si>
  <si>
    <t>Kurt</t>
  </si>
  <si>
    <t xml:space="preserve">Mean particle size (phi) </t>
  </si>
  <si>
    <t xml:space="preserve">Mean particle size (µm) </t>
  </si>
  <si>
    <t xml:space="preserve">Sorting </t>
  </si>
  <si>
    <r>
      <t xml:space="preserve">s.d. </t>
    </r>
    <r>
      <rPr>
        <b/>
        <sz val="11"/>
        <color theme="1"/>
        <rFont val="Calibri"/>
        <family val="2"/>
      </rPr>
      <t>±</t>
    </r>
  </si>
  <si>
    <t>NA-22-GT2 (N15)</t>
  </si>
  <si>
    <t>NA-22-GT1 (N14)</t>
  </si>
  <si>
    <t>individual bins (µm), which vary between studies, owing to laser granulometer data anlaysis prototocols</t>
  </si>
  <si>
    <t>NAM07/4/1</t>
  </si>
  <si>
    <t>NAM07/4/2</t>
  </si>
  <si>
    <t>NAM07/4/3</t>
  </si>
  <si>
    <t>NAM07/4/4</t>
  </si>
  <si>
    <t>NAM07/4/5</t>
  </si>
  <si>
    <t>NAM07/4/6</t>
  </si>
  <si>
    <t>NAM07/4/7</t>
  </si>
  <si>
    <t>NAM07/4/8</t>
  </si>
  <si>
    <t>NAM07/4/9</t>
  </si>
  <si>
    <t>NAM07/4/10</t>
  </si>
  <si>
    <t>NAM07/4/11</t>
  </si>
  <si>
    <t>NAM07/4/12</t>
  </si>
  <si>
    <t>NAM07/3/2</t>
  </si>
  <si>
    <t>NAM07/3/3</t>
  </si>
  <si>
    <t xml:space="preserve">NAM07/1/3 </t>
  </si>
  <si>
    <t xml:space="preserve">NAM07/1/4 </t>
  </si>
  <si>
    <t xml:space="preserve">NAM07/1/5 </t>
  </si>
  <si>
    <t xml:space="preserve">NAM07/1/7 </t>
  </si>
  <si>
    <t>NAM07/2/2</t>
  </si>
  <si>
    <t>NAM07/2/3</t>
  </si>
  <si>
    <t>NAM07/2/4</t>
  </si>
  <si>
    <t>NAM07/2/5</t>
  </si>
  <si>
    <t>NAM07/2/6</t>
  </si>
  <si>
    <t>NAM07/2/7</t>
  </si>
  <si>
    <t>NAM07/2/8</t>
  </si>
  <si>
    <t>NAM07/2/9</t>
  </si>
  <si>
    <t>NAM07/2/10</t>
  </si>
  <si>
    <t>NAM07/2/11</t>
  </si>
  <si>
    <t>NAM07/2/12</t>
  </si>
  <si>
    <t>Where lower western dune plinth meets interdune surface</t>
  </si>
  <si>
    <t>Western dune plinth pit (geotrench) ~15 m east of edge of western interdune surface</t>
  </si>
  <si>
    <t>Western dune plinth pit (geotrench) ~20 m east of edge of western interdune surface</t>
  </si>
  <si>
    <t xml:space="preserve">Western dune plinth, hand-augured ~60 m east of edge of interdune surface </t>
  </si>
  <si>
    <t>Western dune plinth hand-augured hole. ~150 m east of edge of western interdune surface</t>
  </si>
  <si>
    <t>Western dune plinth hand-augured hole. ~400 m east of edge of western interdune surface</t>
  </si>
  <si>
    <t>Western dune plinth hand-augured hole. ~290 m east of edge of western interdune surface</t>
  </si>
  <si>
    <t>Western dune plinth hand-augured hole. ~270 m east of edge of western interdune surface</t>
  </si>
  <si>
    <t xml:space="preserve">(used in this study) </t>
  </si>
  <si>
    <t>NSS sites</t>
  </si>
  <si>
    <t xml:space="preserve"> E plinth</t>
  </si>
  <si>
    <t xml:space="preserve"> W plinth</t>
  </si>
  <si>
    <t xml:space="preserve"> u west</t>
  </si>
  <si>
    <t xml:space="preserve"> interdune</t>
  </si>
  <si>
    <t>Zibar</t>
  </si>
  <si>
    <t xml:space="preserve"> plinth</t>
  </si>
  <si>
    <t>.9.35</t>
  </si>
  <si>
    <t xml:space="preserve"> u east</t>
  </si>
  <si>
    <t xml:space="preserve"> mid stoss</t>
  </si>
  <si>
    <t>Sand sheet</t>
  </si>
  <si>
    <t>Site 22B</t>
  </si>
  <si>
    <t>Site II - SE of Tsondab Flats</t>
  </si>
  <si>
    <t>Site III - Southwest of Rooibank (Conception Highway)</t>
  </si>
  <si>
    <t>Site IV - South of Homeb</t>
  </si>
  <si>
    <t>Site  V - SW of Gobabeb (Flodden Moor)</t>
  </si>
  <si>
    <t>Site VI - South of Swartbank</t>
  </si>
  <si>
    <t>Site VII - South of Narabeb (Dune 7)</t>
  </si>
  <si>
    <t>Site VIII - South of Tsondab (Dune 8)</t>
  </si>
  <si>
    <t>vc Sa</t>
  </si>
  <si>
    <t>c Sa</t>
  </si>
  <si>
    <t>M Sa</t>
  </si>
  <si>
    <t>F Sa</t>
  </si>
  <si>
    <t>v f Sa</t>
  </si>
  <si>
    <t>v coarse Si</t>
  </si>
  <si>
    <t>c Si</t>
  </si>
  <si>
    <t>Site X - Sossus Vlei</t>
  </si>
  <si>
    <t>Site XI - Sandwich Harbour</t>
  </si>
  <si>
    <t xml:space="preserve"> 23°10'8.25"S</t>
  </si>
  <si>
    <t xml:space="preserve"> 14°29'26.20"E</t>
  </si>
  <si>
    <t>Site IX - Northwest of Narabeb</t>
  </si>
  <si>
    <t>Site XII West of Sossus Vlei</t>
  </si>
  <si>
    <t xml:space="preserve"> 24°45'0.00"S</t>
  </si>
  <si>
    <t>XIIa - SW of Sossus Vlei</t>
  </si>
  <si>
    <t>XIII - North of Uri Hauchab</t>
  </si>
  <si>
    <t>XIV - West of Nam Vlei</t>
  </si>
  <si>
    <t>XV - Southern linear dunes</t>
  </si>
  <si>
    <t>XVI - South of Uri Hauchab</t>
  </si>
  <si>
    <t xml:space="preserve">XVIa - Northwest of Uri Hauchab </t>
  </si>
  <si>
    <t>XVII - Inland from Sylvia Hill</t>
  </si>
  <si>
    <t>XVIII - South of Tsondab Vlei</t>
  </si>
  <si>
    <t xml:space="preserve"> 24° 9'21.60"S</t>
  </si>
  <si>
    <t xml:space="preserve"> 15°27'39.60"E</t>
  </si>
  <si>
    <t>XIX - South of Gorob</t>
  </si>
  <si>
    <t>XX - Walvis Bay-Swakopmund dunes</t>
  </si>
  <si>
    <t>XXI - Northeast of Conception Bay</t>
  </si>
  <si>
    <t>XXIA - Northeast of Conception Bay</t>
  </si>
  <si>
    <t xml:space="preserve">XXII - East of Meob Bay (was also called site 22A) </t>
  </si>
  <si>
    <t>XXIII - Kolmanskop</t>
  </si>
  <si>
    <t>XXIV - North of Koichab Pan</t>
  </si>
  <si>
    <t>XXV - Northwest of Koichab Pan</t>
  </si>
  <si>
    <t>XXVI - Uri Hauchab-Awasib</t>
  </si>
  <si>
    <t>microns</t>
  </si>
  <si>
    <t>phi units</t>
  </si>
  <si>
    <t xml:space="preserve">% in each size class </t>
  </si>
  <si>
    <t xml:space="preserve">sd (phi) </t>
  </si>
  <si>
    <t xml:space="preserve">Skew (phi) </t>
  </si>
  <si>
    <t>Kurt (phi) )</t>
  </si>
  <si>
    <t>u east</t>
  </si>
  <si>
    <t xml:space="preserve"> Zibar crest</t>
  </si>
  <si>
    <t xml:space="preserve"> Crescentic crest</t>
  </si>
  <si>
    <t xml:space="preserve"> Star arm crest</t>
  </si>
  <si>
    <t>Crossing dune crest</t>
  </si>
  <si>
    <t>Linear dune crest</t>
  </si>
  <si>
    <t xml:space="preserve"> Linear dune crest</t>
  </si>
  <si>
    <t>Site IA - S of Gobabeb</t>
  </si>
  <si>
    <t xml:space="preserve">Site I - south of Gobabeb </t>
  </si>
  <si>
    <t xml:space="preserve"> Barchan dune crest</t>
  </si>
  <si>
    <t>Barchan mid slip</t>
  </si>
  <si>
    <t xml:space="preserve"> Barchan base slip</t>
  </si>
  <si>
    <t xml:space="preserve"> Barchan base stoss</t>
  </si>
  <si>
    <t>Barchan horn</t>
  </si>
  <si>
    <t>Linear dune mid slip</t>
  </si>
  <si>
    <t>Linear dune base slip</t>
  </si>
  <si>
    <t>Intedune</t>
  </si>
  <si>
    <t>Crossing Dune crest</t>
  </si>
  <si>
    <t>Crossing Dune mid slip</t>
  </si>
  <si>
    <t xml:space="preserve">Linear dune mid slip </t>
  </si>
  <si>
    <t>Linear dune  base slip</t>
  </si>
  <si>
    <t>Crossing dune mid slip</t>
  </si>
  <si>
    <t>Crossing dune base slip</t>
  </si>
  <si>
    <t>Linear Dune crest</t>
  </si>
  <si>
    <t>Linear Dune mid slip</t>
  </si>
  <si>
    <t>Linear Dune base slip</t>
  </si>
  <si>
    <t>e flank of the linear - barchanoid superimposed</t>
  </si>
  <si>
    <t>e flank of linear - superimposed barchanoid</t>
  </si>
  <si>
    <t xml:space="preserve">Linear Dune crest </t>
  </si>
  <si>
    <t>Crescentic Dune crest</t>
  </si>
  <si>
    <t>Crossing Dune  mid slip</t>
  </si>
  <si>
    <t>Crossing Dune  base slip</t>
  </si>
  <si>
    <t>Star Dune - crest</t>
  </si>
  <si>
    <t>Star Dune - mid slip</t>
  </si>
  <si>
    <t>Star Dune - base slip</t>
  </si>
  <si>
    <t>e flank of star - superimposed barchanoid</t>
  </si>
  <si>
    <t>E plinth</t>
  </si>
  <si>
    <t>W plinth</t>
  </si>
  <si>
    <t>Barchan Dune - crest</t>
  </si>
  <si>
    <t>Crossing Dune -crest</t>
  </si>
  <si>
    <t>w flank of star - superimposed barchanoid</t>
  </si>
  <si>
    <t>Crescentic Dune - crest</t>
  </si>
  <si>
    <t>Crescentic Dune - mid slip</t>
  </si>
  <si>
    <t>Crescentic Dune - base slip</t>
  </si>
  <si>
    <t>Crescentic Dune - mid stoss</t>
  </si>
  <si>
    <t>Crescentic Dune - base stoss</t>
  </si>
  <si>
    <t>Linear Dune -  crest</t>
  </si>
  <si>
    <t>Linear Dune - mid slip</t>
  </si>
  <si>
    <t>Linear Dune - E plinth</t>
  </si>
  <si>
    <t xml:space="preserve">Linear Dune e flank - superimosed barchanoid </t>
  </si>
  <si>
    <t>Crossing Dune -  crest</t>
  </si>
  <si>
    <t>Linear Dune - crest</t>
  </si>
  <si>
    <t>Linear Dune -  mid slip</t>
  </si>
  <si>
    <t xml:space="preserve"> Linear Dune - crest</t>
  </si>
  <si>
    <t xml:space="preserve"> Linear Dune - mid slip</t>
  </si>
  <si>
    <t>Linear Dune - e flank superimposed barchanoid</t>
  </si>
  <si>
    <t>Star Dune -  mid slip</t>
  </si>
  <si>
    <t xml:space="preserve">Star Dune - e flank superimposed barchanoid </t>
  </si>
  <si>
    <t>Crossing Dune - crest</t>
  </si>
  <si>
    <t xml:space="preserve"> Crossing Dune -  crest</t>
  </si>
  <si>
    <t xml:space="preserve"> Linear Dune -eastern flank barchanoid</t>
  </si>
  <si>
    <t>Linear Dune e flank -  barchanoid feature</t>
  </si>
  <si>
    <t xml:space="preserve"> Star Dune - crest</t>
  </si>
  <si>
    <t xml:space="preserve"> Star Dune - mid slip</t>
  </si>
  <si>
    <t xml:space="preserve"> Star Dune - base slip</t>
  </si>
  <si>
    <t xml:space="preserve"> Star Dune -e flank barchanoid superimposed</t>
  </si>
  <si>
    <t xml:space="preserve"> Barchan Dune - crest</t>
  </si>
  <si>
    <t>no data</t>
  </si>
  <si>
    <t xml:space="preserve"> Crescentic Dune - crest</t>
  </si>
  <si>
    <t xml:space="preserve"> Crescentic Dune - mid slip</t>
  </si>
  <si>
    <t xml:space="preserve"> Crescentic Dune - mid stoss</t>
  </si>
  <si>
    <t>Crescentic Dune -  mid stoss</t>
  </si>
  <si>
    <t>Barchan Dune -crest</t>
  </si>
  <si>
    <t>Barchan Dune - mid slip</t>
  </si>
  <si>
    <t>Barchan Dune - mid stoss</t>
  </si>
  <si>
    <t>Linear dune - e flank barchanoid superimposed</t>
  </si>
  <si>
    <t xml:space="preserve">Lancaster and Ollier (1983) </t>
  </si>
  <si>
    <t xml:space="preserve">Lancaster (1981) </t>
  </si>
  <si>
    <t>West plinth</t>
  </si>
  <si>
    <t>Upper west slope</t>
  </si>
  <si>
    <t>mid slip face</t>
  </si>
  <si>
    <t>base slip face</t>
  </si>
  <si>
    <t>east plinth</t>
  </si>
  <si>
    <t>SUM</t>
  </si>
  <si>
    <t xml:space="preserve">Linear Dune Crest (averages </t>
  </si>
  <si>
    <t xml:space="preserve">Average of locations I to V and 7 locations along transect (and some with traverses of 2 to 4 pairs of dunes) </t>
  </si>
  <si>
    <t xml:space="preserve">NA-22-D1 </t>
  </si>
  <si>
    <t xml:space="preserve">NA-22-GT2 </t>
  </si>
  <si>
    <t>NA-22-GT1</t>
  </si>
  <si>
    <t>NA-22-D2</t>
  </si>
  <si>
    <t>Crescentic Dune -  mid slip</t>
  </si>
  <si>
    <t>Crescentic Dune -  base slip</t>
  </si>
  <si>
    <t>Crescentic Dune -  base stoss</t>
  </si>
  <si>
    <t xml:space="preserve">Age (ka) </t>
  </si>
  <si>
    <t>m Si</t>
  </si>
  <si>
    <t>f Si</t>
  </si>
  <si>
    <t>vf Si</t>
  </si>
  <si>
    <t>clay</t>
  </si>
  <si>
    <t>Estimated from location and Google Earth DEM, minus depth below surface</t>
  </si>
  <si>
    <t xml:space="preserve"> 26° 0'35.60"S</t>
  </si>
  <si>
    <t xml:space="preserve"> 15°23'36.09"E</t>
  </si>
  <si>
    <t xml:space="preserve"> 26° 0'34.94"S</t>
  </si>
  <si>
    <t xml:space="preserve"> 15°23'37.82"E</t>
  </si>
  <si>
    <t xml:space="preserve"> 26° 0'33.13"S</t>
  </si>
  <si>
    <t xml:space="preserve"> 26° 0'32.87"S</t>
  </si>
  <si>
    <t xml:space="preserve"> 15°23'43.77"E</t>
  </si>
  <si>
    <t xml:space="preserve"> 15°23'41.72"E</t>
  </si>
  <si>
    <t xml:space="preserve"> 26° 0'32.18"S</t>
  </si>
  <si>
    <t xml:space="preserve"> 15°23'46.12"E</t>
  </si>
  <si>
    <t xml:space="preserve"> 26° 0'31.91"S</t>
  </si>
  <si>
    <t xml:space="preserve"> 15°23'47.44"E</t>
  </si>
  <si>
    <t xml:space="preserve"> 26° 0'31.80"S</t>
  </si>
  <si>
    <t xml:space="preserve"> 15°23'47.90"E</t>
  </si>
  <si>
    <t xml:space="preserve"> 26° 0'31.63"S</t>
  </si>
  <si>
    <t xml:space="preserve"> 15°23'48.56"E</t>
  </si>
  <si>
    <t xml:space="preserve"> 26° 0'31.29"S</t>
  </si>
  <si>
    <t xml:space="preserve"> 15°23'49.09"E</t>
  </si>
  <si>
    <t xml:space="preserve"> 26° 0'30.89"S</t>
  </si>
  <si>
    <t xml:space="preserve"> 15°23'50.08"E</t>
  </si>
  <si>
    <t xml:space="preserve"> 26° 0'30.18"S</t>
  </si>
  <si>
    <t xml:space="preserve"> 15°23'52.65"E</t>
  </si>
  <si>
    <t xml:space="preserve"> 26° 0'29.77"S</t>
  </si>
  <si>
    <t xml:space="preserve"> 15°23'54.98"E</t>
  </si>
  <si>
    <t xml:space="preserve"> 25°57'17.53"S</t>
  </si>
  <si>
    <t xml:space="preserve"> 15°20'40.47"E</t>
  </si>
  <si>
    <t xml:space="preserve"> 25°57'2.72"S</t>
  </si>
  <si>
    <t xml:space="preserve"> 15°21'19.68"E</t>
  </si>
  <si>
    <t xml:space="preserve"> 25°56'59.45"S</t>
  </si>
  <si>
    <t xml:space="preserve"> 15°21'25.74"E</t>
  </si>
  <si>
    <t>Estimated locations from map and elevations from Google Earth DEM, minus depth below surface</t>
  </si>
  <si>
    <t xml:space="preserve">Eastern dune flank (Bubenzer et al., 2007 term this 'draa') borehole to the west of interdune surface (~600 m from centre of interdune) </t>
  </si>
  <si>
    <t xml:space="preserve">Western dune flank (Bubenzer et al., 2007 term this 'draa') borehole to the east of the interdune surface (~600 m from centre of interdune) </t>
  </si>
  <si>
    <t xml:space="preserve">Western dune flank (Bubenzer et al., 2007 term this 'draa') borehole to the east of the interdune surface (~700 m from centre of interdune) </t>
  </si>
  <si>
    <t>n. avail</t>
  </si>
  <si>
    <t>likley within 2D0</t>
  </si>
  <si>
    <t xml:space="preserve">2Do (ave across aliquots) </t>
  </si>
  <si>
    <t>JUST LINEAR DUNE PLINTHS</t>
  </si>
  <si>
    <t>Northern Namib</t>
  </si>
  <si>
    <t>Southern Namib</t>
  </si>
  <si>
    <t>JUST LINEAR DUNE CRESTS</t>
  </si>
  <si>
    <t xml:space="preserve">Sn </t>
  </si>
  <si>
    <t xml:space="preserve">From Bubenzer et al. (2007) Sn NSS sites </t>
  </si>
  <si>
    <t>(25°57'17.53"S,  15°20'40.47"E;   25°57'2.72"S,  15°21'19.68"E;   25°56'59.45"S,  15°21'25.74"E)</t>
  </si>
  <si>
    <t xml:space="preserve">S4.1 Methodological details for estimating timescales of linear dune elongation and accumulation. </t>
  </si>
  <si>
    <t>Dune relief is then found by subtracting the elevation at the foot of the dune on its lowest side from the dune elevation values. EST is then defined as the average dune relief in the area (including the interdune; Wasson &amp; Hyde, 1983), which we find to be 11.26 m. 〈H〉 is defined as the average dune height of dune east of the Narabeb site (excluding the interdune), which we find to be 20.80 m.</t>
  </si>
  <si>
    <t xml:space="preserve">(i) Dune geometry </t>
  </si>
  <si>
    <t>(ii) Sand flux and divergence</t>
  </si>
  <si>
    <t>To estimate saturated sand flux, we use the wind field from ECMWF ERA5-Land climate reanalysis from 1981 to 2020 (inclusive; Muñoz Sabater, 2019). ERA5-Land data is gridded at 0.1-degree horizontal resolution and 1-hour time resolution. We use the grid point of ψ=-23.8° (latitude) and λ=15.0° (longitude) for analysis of the Narabeb site (Fig 1. purple point).</t>
  </si>
  <si>
    <r>
      <t>To attain estimates timescales for how long the linear dunes around the site have existed for, we can turn to topography and climate reanalysis data to infer</t>
    </r>
    <r>
      <rPr>
        <b/>
        <sz val="11"/>
        <color theme="1"/>
        <rFont val="Calibri"/>
        <family val="2"/>
        <scheme val="minor"/>
      </rPr>
      <t xml:space="preserve"> (i)</t>
    </r>
    <r>
      <rPr>
        <sz val="11"/>
        <color theme="1"/>
        <rFont val="Calibri"/>
        <family val="2"/>
        <scheme val="minor"/>
      </rPr>
      <t xml:space="preserve"> </t>
    </r>
    <r>
      <rPr>
        <b/>
        <sz val="11"/>
        <color theme="1"/>
        <rFont val="Calibri"/>
        <family val="2"/>
        <scheme val="minor"/>
      </rPr>
      <t xml:space="preserve">dune geometry (for equivalent sand thickness (EST)) </t>
    </r>
    <r>
      <rPr>
        <sz val="11"/>
        <color theme="1"/>
        <rFont val="Calibri"/>
        <family val="2"/>
        <scheme val="minor"/>
      </rPr>
      <t xml:space="preserve">(ii) </t>
    </r>
    <r>
      <rPr>
        <b/>
        <sz val="11"/>
        <color theme="1"/>
        <rFont val="Calibri"/>
        <family val="2"/>
        <scheme val="minor"/>
      </rPr>
      <t xml:space="preserve">modern saturated sand fluxes </t>
    </r>
    <r>
      <rPr>
        <sz val="11"/>
        <color theme="1"/>
        <rFont val="Calibri"/>
        <family val="2"/>
        <scheme val="minor"/>
      </rPr>
      <t xml:space="preserve">and </t>
    </r>
    <r>
      <rPr>
        <b/>
        <sz val="11"/>
        <color theme="1"/>
        <rFont val="Calibri"/>
        <family val="2"/>
        <scheme val="minor"/>
      </rPr>
      <t xml:space="preserve">divergence </t>
    </r>
    <r>
      <rPr>
        <sz val="11"/>
        <color theme="1"/>
        <rFont val="Calibri"/>
        <family val="2"/>
        <scheme val="minor"/>
      </rPr>
      <t>(direction). This approach follows that of Gunn (2023).</t>
    </r>
  </si>
  <si>
    <r>
      <t>We first separate the dune and inter-dune topography using the absolute local slope at all grid points and applying a median filter disk with diameter of 10 arcseconds to it. We define all places on the landscape as bedrock where the values of this field are below a threshold of 10</t>
    </r>
    <r>
      <rPr>
        <vertAlign val="superscript"/>
        <sz val="11"/>
        <color theme="1"/>
        <rFont val="Calibri"/>
        <family val="2"/>
        <scheme val="minor"/>
      </rPr>
      <t>4</t>
    </r>
    <r>
      <rPr>
        <sz val="11"/>
        <color theme="1"/>
        <rFont val="Calibri"/>
        <family val="2"/>
        <scheme val="minor"/>
      </rPr>
      <t xml:space="preserve"> m/arcseconds. </t>
    </r>
  </si>
  <si>
    <t xml:space="preserve"> and calculate the surface friction velocity using the Law of the Wall (Eq. S4.1):</t>
  </si>
  <si>
    <t xml:space="preserve">We take the 10 m altitude wind vector field </t>
  </si>
  <si>
    <t xml:space="preserve">Eq. S4.1 </t>
  </si>
  <si>
    <t>Eq. S4.2</t>
  </si>
  <si>
    <t>This surface friction velocity field is then used to calculate sediment flux in excess of a threshold friction velocity for sand transport, where this threshold us defined by Eq. S4.2 (after Bagnold, 1941):</t>
  </si>
  <si>
    <r>
      <t>where Von Karman’s constant is κ=0.4 and the roughness length is assumed as z</t>
    </r>
    <r>
      <rPr>
        <vertAlign val="subscript"/>
        <sz val="11"/>
        <color theme="1"/>
        <rFont val="Calibri"/>
        <family val="2"/>
        <scheme val="minor"/>
      </rPr>
      <t>0</t>
    </r>
    <r>
      <rPr>
        <sz val="11"/>
        <color theme="1"/>
        <rFont val="Calibri"/>
        <family val="2"/>
        <scheme val="minor"/>
      </rPr>
      <t>=10</t>
    </r>
    <r>
      <rPr>
        <vertAlign val="superscript"/>
        <sz val="11"/>
        <color theme="1"/>
        <rFont val="Calibri"/>
        <family val="2"/>
        <scheme val="minor"/>
      </rPr>
      <t>-3</t>
    </r>
    <r>
      <rPr>
        <sz val="11"/>
        <color theme="1"/>
        <rFont val="Calibri"/>
        <family val="2"/>
        <scheme val="minor"/>
      </rPr>
      <t xml:space="preserve"> m. </t>
    </r>
  </si>
  <si>
    <t>Eq. S4.3</t>
  </si>
  <si>
    <t xml:space="preserve">Saturated sediment mass flux              in kg/m/s  is then defined in the direction of above-threshold winds using Eq. S4.3, after Martin and Kok (2017): </t>
  </si>
  <si>
    <r>
      <t xml:space="preserve">where </t>
    </r>
    <r>
      <rPr>
        <sz val="11"/>
        <color theme="1"/>
        <rFont val="Verdana"/>
        <family val="2"/>
      </rPr>
      <t>γ</t>
    </r>
    <r>
      <rPr>
        <sz val="11"/>
        <color theme="1"/>
        <rFont val="Calibri"/>
        <family val="2"/>
      </rPr>
      <t xml:space="preserve"> (constant of proportionality, dimensionless) is 5. </t>
    </r>
  </si>
  <si>
    <r>
      <t xml:space="preserve">Saturated sediment </t>
    </r>
    <r>
      <rPr>
        <b/>
        <sz val="11"/>
        <color theme="1"/>
        <rFont val="Calibri"/>
        <family val="2"/>
        <scheme val="minor"/>
      </rPr>
      <t xml:space="preserve">volume </t>
    </r>
    <r>
      <rPr>
        <sz val="11"/>
        <color theme="1"/>
        <rFont val="Calibri"/>
        <family val="2"/>
        <scheme val="minor"/>
      </rPr>
      <t>fluxes              in m</t>
    </r>
    <r>
      <rPr>
        <vertAlign val="superscript"/>
        <sz val="11"/>
        <color theme="1"/>
        <rFont val="Calibri"/>
        <family val="2"/>
        <scheme val="minor"/>
      </rPr>
      <t>2</t>
    </r>
    <r>
      <rPr>
        <sz val="11"/>
        <color theme="1"/>
        <rFont val="Calibri"/>
        <family val="2"/>
        <scheme val="minor"/>
      </rPr>
      <t>/s</t>
    </r>
  </si>
  <si>
    <t xml:space="preserve">can be found by scaling mass fluxes by the sediment density (Eq. S4.4): </t>
  </si>
  <si>
    <t>Eq. S4.4</t>
  </si>
  <si>
    <t xml:space="preserve">Eq. S4.5 (the Exner equation) </t>
  </si>
  <si>
    <r>
      <t xml:space="preserve">This gives </t>
    </r>
    <r>
      <rPr>
        <i/>
        <sz val="11"/>
        <color theme="1"/>
        <rFont val="Calibri"/>
        <family val="2"/>
        <scheme val="minor"/>
      </rPr>
      <t>u</t>
    </r>
    <r>
      <rPr>
        <i/>
        <vertAlign val="subscript"/>
        <sz val="11"/>
        <color theme="1"/>
        <rFont val="Calibri"/>
        <family val="2"/>
        <scheme val="minor"/>
      </rPr>
      <t>*,cr</t>
    </r>
    <r>
      <rPr>
        <sz val="11"/>
        <color theme="1"/>
        <rFont val="Calibri"/>
        <family val="2"/>
        <scheme val="minor"/>
      </rPr>
      <t xml:space="preserve"> =0.21 m/s. We use these representative constants for the Namib. </t>
    </r>
  </si>
  <si>
    <r>
      <t xml:space="preserve">where </t>
    </r>
    <r>
      <rPr>
        <sz val="11"/>
        <color theme="1"/>
        <rFont val="Calibri"/>
        <family val="2"/>
      </rPr>
      <t>α</t>
    </r>
    <r>
      <rPr>
        <sz val="11"/>
        <color theme="1"/>
        <rFont val="Calibri"/>
        <family val="2"/>
        <scheme val="minor"/>
      </rPr>
      <t xml:space="preserve"> (the dimensionless constant of proportionality) is 0.082, </t>
    </r>
    <r>
      <rPr>
        <i/>
        <sz val="11"/>
        <color theme="1"/>
        <rFont val="Calibri"/>
        <family val="2"/>
        <scheme val="minor"/>
      </rPr>
      <t xml:space="preserve">g </t>
    </r>
    <r>
      <rPr>
        <sz val="11"/>
        <color theme="1"/>
        <rFont val="Calibri"/>
        <family val="2"/>
        <scheme val="minor"/>
      </rPr>
      <t>(gravity) is 9.8 m/s</t>
    </r>
    <r>
      <rPr>
        <vertAlign val="superscript"/>
        <sz val="11"/>
        <color theme="1"/>
        <rFont val="Calibri"/>
        <family val="2"/>
        <scheme val="minor"/>
      </rPr>
      <t>2</t>
    </r>
    <r>
      <rPr>
        <sz val="11"/>
        <color theme="1"/>
        <rFont val="Calibri"/>
        <family val="2"/>
        <scheme val="minor"/>
      </rPr>
      <t xml:space="preserve">, </t>
    </r>
    <r>
      <rPr>
        <i/>
        <sz val="11"/>
        <color theme="1"/>
        <rFont val="Calibri"/>
        <family val="2"/>
        <scheme val="minor"/>
      </rPr>
      <t xml:space="preserve">d </t>
    </r>
    <r>
      <rPr>
        <sz val="11"/>
        <color theme="1"/>
        <rFont val="Calibri"/>
        <family val="2"/>
        <scheme val="minor"/>
      </rPr>
      <t xml:space="preserve">(sediment diamter) is 0.3 mm, </t>
    </r>
    <r>
      <rPr>
        <i/>
        <sz val="11"/>
        <color theme="1"/>
        <rFont val="Calibri"/>
        <family val="2"/>
        <scheme val="minor"/>
      </rPr>
      <t>ρ</t>
    </r>
    <r>
      <rPr>
        <i/>
        <vertAlign val="subscript"/>
        <sz val="11"/>
        <color theme="1"/>
        <rFont val="Calibri"/>
        <family val="2"/>
        <scheme val="minor"/>
      </rPr>
      <t>s</t>
    </r>
    <r>
      <rPr>
        <sz val="11"/>
        <color theme="1"/>
        <rFont val="Calibri"/>
        <family val="2"/>
        <scheme val="minor"/>
      </rPr>
      <t xml:space="preserve"> (sediment density) is 2650 kg/m</t>
    </r>
    <r>
      <rPr>
        <vertAlign val="superscript"/>
        <sz val="11"/>
        <color theme="1"/>
        <rFont val="Calibri"/>
        <family val="2"/>
        <scheme val="minor"/>
      </rPr>
      <t>3</t>
    </r>
    <r>
      <rPr>
        <sz val="11"/>
        <color theme="1"/>
        <rFont val="Calibri"/>
        <family val="2"/>
        <scheme val="minor"/>
      </rPr>
      <t xml:space="preserve"> and</t>
    </r>
    <r>
      <rPr>
        <i/>
        <sz val="11"/>
        <color theme="1"/>
        <rFont val="Calibri"/>
        <family val="2"/>
        <scheme val="minor"/>
      </rPr>
      <t xml:space="preserve"> ρ</t>
    </r>
    <r>
      <rPr>
        <i/>
        <vertAlign val="subscript"/>
        <sz val="11"/>
        <color theme="1"/>
        <rFont val="Calibri"/>
        <family val="2"/>
        <scheme val="minor"/>
      </rPr>
      <t>f</t>
    </r>
    <r>
      <rPr>
        <sz val="11"/>
        <color theme="1"/>
        <rFont val="Calibri"/>
        <family val="2"/>
        <scheme val="minor"/>
      </rPr>
      <t xml:space="preserve"> (fluid denstiy) is 1.2 kg/m</t>
    </r>
    <r>
      <rPr>
        <vertAlign val="superscript"/>
        <sz val="11"/>
        <color theme="1"/>
        <rFont val="Calibri"/>
        <family val="2"/>
        <scheme val="minor"/>
      </rPr>
      <t>3</t>
    </r>
    <r>
      <rPr>
        <sz val="11"/>
        <color theme="1"/>
        <rFont val="Calibri"/>
        <family val="2"/>
        <scheme val="minor"/>
      </rPr>
      <t xml:space="preserve">.  </t>
    </r>
  </si>
  <si>
    <r>
      <t>where 1 - ø</t>
    </r>
    <r>
      <rPr>
        <sz val="11"/>
        <color theme="1"/>
        <rFont val="Calibri"/>
        <family val="2"/>
      </rPr>
      <t xml:space="preserve"> = 0.4 (the assumed porosity</t>
    </r>
    <r>
      <rPr>
        <sz val="11"/>
        <color theme="1"/>
        <rFont val="Calibri"/>
        <family val="2"/>
        <scheme val="minor"/>
      </rPr>
      <t xml:space="preserve">), η (elevation) in m, </t>
    </r>
    <r>
      <rPr>
        <i/>
        <sz val="11"/>
        <color theme="1"/>
        <rFont val="Calibri"/>
        <family val="2"/>
        <scheme val="minor"/>
      </rPr>
      <t>t</t>
    </r>
    <r>
      <rPr>
        <sz val="11"/>
        <color theme="1"/>
        <rFont val="Calibri"/>
        <family val="2"/>
        <scheme val="minor"/>
      </rPr>
      <t xml:space="preserve"> (time) in s, and</t>
    </r>
    <r>
      <rPr>
        <i/>
        <sz val="11"/>
        <color theme="1"/>
        <rFont val="Calibri"/>
        <family val="2"/>
        <scheme val="minor"/>
      </rPr>
      <t xml:space="preserve"> x</t>
    </r>
    <r>
      <rPr>
        <sz val="11"/>
        <color theme="1"/>
        <rFont val="Calibri"/>
        <family val="2"/>
        <scheme val="minor"/>
      </rPr>
      <t xml:space="preserve">, </t>
    </r>
    <r>
      <rPr>
        <i/>
        <sz val="11"/>
        <color theme="1"/>
        <rFont val="Calibri"/>
        <family val="2"/>
        <scheme val="minor"/>
      </rPr>
      <t xml:space="preserve">y </t>
    </r>
    <r>
      <rPr>
        <sz val="11"/>
        <color theme="1"/>
        <rFont val="Calibri"/>
        <family val="2"/>
        <scheme val="minor"/>
      </rPr>
      <t xml:space="preserve">are the horizontal coordinates in m. We find that </t>
    </r>
    <r>
      <rPr>
        <i/>
        <sz val="11"/>
        <color theme="1"/>
        <rFont val="Calibri"/>
        <family val="2"/>
        <scheme val="minor"/>
      </rPr>
      <t>δη/δt</t>
    </r>
    <r>
      <rPr>
        <sz val="11"/>
        <color theme="1"/>
        <rFont val="Calibri"/>
        <family val="2"/>
        <scheme val="minor"/>
      </rPr>
      <t xml:space="preserve"> = 54.08 mm/kyr. </t>
    </r>
  </si>
  <si>
    <t>Eq. S4.6</t>
  </si>
  <si>
    <r>
      <t>we find that                       = 3.86 m</t>
    </r>
    <r>
      <rPr>
        <vertAlign val="superscript"/>
        <sz val="11"/>
        <color theme="1"/>
        <rFont val="Calibri"/>
        <family val="2"/>
        <scheme val="minor"/>
      </rPr>
      <t>2</t>
    </r>
    <r>
      <rPr>
        <sz val="11"/>
        <color theme="1"/>
        <rFont val="Calibri"/>
        <family val="2"/>
        <scheme val="minor"/>
      </rPr>
      <t xml:space="preserve">/yr. </t>
    </r>
  </si>
  <si>
    <r>
      <t xml:space="preserve">We can also infer the net flux                      (i.e. resultant drift potential) is defined as the sum of the flux divided by the duration of observation </t>
    </r>
    <r>
      <rPr>
        <i/>
        <sz val="11"/>
        <color theme="1"/>
        <rFont val="Calibri"/>
        <family val="2"/>
        <scheme val="minor"/>
      </rPr>
      <t xml:space="preserve">T </t>
    </r>
    <r>
      <rPr>
        <sz val="11"/>
        <color theme="1"/>
        <rFont val="Calibri"/>
        <family val="2"/>
        <scheme val="minor"/>
      </rPr>
      <t>= 40 yr (Eq. S4.6):</t>
    </r>
  </si>
  <si>
    <r>
      <t>The dashed line in Fig. S4.2 shows the net (resultant) direction of saturated sand flux for the ERA5-Land wind data point (23</t>
    </r>
    <r>
      <rPr>
        <vertAlign val="superscript"/>
        <sz val="11"/>
        <color theme="1"/>
        <rFont val="Calibri"/>
        <family val="2"/>
        <scheme val="minor"/>
      </rPr>
      <t>o</t>
    </r>
    <r>
      <rPr>
        <sz val="11"/>
        <color theme="1"/>
        <rFont val="Calibri"/>
        <family val="2"/>
        <scheme val="minor"/>
      </rPr>
      <t>48' S, 15</t>
    </r>
    <r>
      <rPr>
        <vertAlign val="superscript"/>
        <sz val="11"/>
        <color theme="1"/>
        <rFont val="Calibri"/>
        <family val="2"/>
        <scheme val="minor"/>
      </rPr>
      <t>o</t>
    </r>
    <r>
      <rPr>
        <sz val="11"/>
        <color theme="1"/>
        <rFont val="Calibri"/>
        <family val="2"/>
        <scheme val="minor"/>
      </rPr>
      <t xml:space="preserve">00'E). </t>
    </r>
  </si>
  <si>
    <r>
      <t xml:space="preserve">Bagnold, R.A. (1941) </t>
    </r>
    <r>
      <rPr>
        <i/>
        <sz val="11"/>
        <color theme="1"/>
        <rFont val="Calibri"/>
        <family val="2"/>
        <scheme val="minor"/>
      </rPr>
      <t>The physics of blown sand and desert dunes.</t>
    </r>
    <r>
      <rPr>
        <sz val="11"/>
        <color theme="1"/>
        <rFont val="Calibri"/>
        <family val="2"/>
        <scheme val="minor"/>
      </rPr>
      <t xml:space="preserve"> London: Methuen. </t>
    </r>
  </si>
  <si>
    <t xml:space="preserve">With         defined at grid locations, we can then employ Eq. S4.5, the Exner equation (Exner, 1920), for inferring the sediment accumulation and erosion rates due to spatial flux convergence and divergence, respectively, at given locations.  </t>
  </si>
  <si>
    <r>
      <t xml:space="preserve">Exner, F.M. (1923) Zur Physik der Dünen Akad. </t>
    </r>
    <r>
      <rPr>
        <i/>
        <sz val="11"/>
        <color theme="1"/>
        <rFont val="Calibri"/>
        <family val="2"/>
        <scheme val="minor"/>
      </rPr>
      <t>Wiss. Wien Math. Naturwiss</t>
    </r>
    <r>
      <rPr>
        <sz val="11"/>
        <color theme="1"/>
        <rFont val="Calibri"/>
        <family val="2"/>
        <scheme val="minor"/>
      </rPr>
      <t>, 129, 929-952.</t>
    </r>
  </si>
  <si>
    <r>
      <t xml:space="preserve">Martin, R.L., Kok, J.F. (2017) Wind-invariant saltation heights imply linear scaling of aeolian saltation fluz with shear stress. </t>
    </r>
    <r>
      <rPr>
        <i/>
        <sz val="11"/>
        <color theme="1"/>
        <rFont val="Calibri"/>
        <family val="2"/>
        <scheme val="minor"/>
      </rPr>
      <t xml:space="preserve">Science Advances </t>
    </r>
    <r>
      <rPr>
        <sz val="11"/>
        <color theme="1"/>
        <rFont val="Calibri"/>
        <family val="2"/>
        <scheme val="minor"/>
      </rPr>
      <t>3(6), e1602569</t>
    </r>
  </si>
  <si>
    <t xml:space="preserve">(Bristow et al., 2005) </t>
  </si>
  <si>
    <t xml:space="preserve">(Bristow et al., 2007) </t>
  </si>
  <si>
    <t>Ancient Tracks</t>
  </si>
  <si>
    <t>Sands under water-lain</t>
  </si>
  <si>
    <t>NAM07/6/3</t>
  </si>
  <si>
    <t>Hartmuts Pan</t>
  </si>
  <si>
    <t xml:space="preserve">Additional references (not cited in the main manuscript) </t>
  </si>
  <si>
    <t xml:space="preserve">References (also in the main manuscript) </t>
  </si>
  <si>
    <t>Stone, A., Thomas, D.S.G., Viles, H.A., 2010. Late Quaternary palaeohydrological changes in the northern Namib Sand Sea: New chronologies using OSL dating of interdigitated aeolian and water-lain interdune deposits. Palaeogeogr. Palaeoclimatol. Palaeoecol. 288, 35-53. https://doi.org/10.1016/j.palaeo.2010.01.032</t>
  </si>
  <si>
    <t>Lancaster, N., Ollier, C.D., 1983. Sources of sand for the Namib Sand Sea. Z. Geomorphol. 45, 71-83.</t>
  </si>
  <si>
    <t>Lancaster, N., 1981. Grain size characteristics of Namib Desert linear dunes. Sedimentology 28(1), 115-112. https://doi.org/10.1111/j.1365-3091.1981.tb01668.x</t>
  </si>
  <si>
    <t>Bubenzer, O., Bodeker, O., Besler, H., 2007. A transcontinental comparison between the southern Namib Erg (Namibia) and the southern Great Sand Sea (Egypt). Zbl. Geo. Pal.1, 7–23.</t>
  </si>
  <si>
    <t>Bristow, C.S., Lancaster, N., Duller, G.A.T., 2005. Combining ground penetrating radar studies and optical dating to determine dune migration in Namibia. J. Geol. Soc. London 162, 315-321. https://doi.org/10.1144/0016-764903-120</t>
  </si>
  <si>
    <t>Bristow, C.S., Duller, G.A.T., Lancaster, N., 2007. Age and dynamics of linear dunes in the Namib Desert. Geology 35(6), 555-558. https://doi.org/10.1130/G23369A.1</t>
  </si>
  <si>
    <t>Chandler, C. K., Radebaugh, J., McBridge, J.H., Morris, T.H., Narteau, C., Arnold, K., Lorenz, R.D., Barnes, J. W., Hayes, A., Rodriguez, S., Rittenour, T., 2022. Near-surface structure of a large linear dune and an associated crossing dune of the northern Namib Sand Sea from Ground Penetrating Radar: Implications for the history of large linear dunes on Earth and Titan. Aeolian Res. 57, 100813. https://doi.org/10.1016/j.aeolia.2022.100813</t>
  </si>
  <si>
    <t>Stone, A., Bateman, M.D., Thomas, D.S.G., 2015. Rapid age assessment in the Namib Sand Sea using a portable luminescence reader. Quat. Geochron. 30, 134-140. https://doi.org/10.1016/j.quageo.2015.02.002</t>
  </si>
  <si>
    <r>
      <t>We estimate dune geometry using the ALOS Global Digital Surface Model (GDSM) to study topography (Tadono et al., 2014). This data is gridded at 1-arcsecond horizontal resolution (i.e. ~30 meters) and 1-m vertical resolution. We aim to find the equivalent sand thickness EST (m) in the region (23.88</t>
    </r>
    <r>
      <rPr>
        <vertAlign val="superscript"/>
        <sz val="11"/>
        <color theme="1"/>
        <rFont val="Calibri"/>
        <family val="2"/>
        <scheme val="minor"/>
      </rPr>
      <t>o</t>
    </r>
    <r>
      <rPr>
        <sz val="11"/>
        <color theme="1"/>
        <rFont val="Calibri"/>
        <family val="2"/>
        <scheme val="minor"/>
      </rPr>
      <t>S to 23.78</t>
    </r>
    <r>
      <rPr>
        <vertAlign val="superscript"/>
        <sz val="11"/>
        <color theme="1"/>
        <rFont val="Calibri"/>
        <family val="2"/>
        <scheme val="minor"/>
      </rPr>
      <t>o</t>
    </r>
    <r>
      <rPr>
        <sz val="11"/>
        <color theme="1"/>
        <rFont val="Calibri"/>
        <family val="2"/>
        <scheme val="minor"/>
      </rPr>
      <t>S; 14.90</t>
    </r>
    <r>
      <rPr>
        <vertAlign val="superscript"/>
        <sz val="11"/>
        <color theme="1"/>
        <rFont val="Calibri"/>
        <family val="2"/>
        <scheme val="minor"/>
      </rPr>
      <t>o</t>
    </r>
    <r>
      <rPr>
        <sz val="11"/>
        <color theme="1"/>
        <rFont val="Calibri"/>
        <family val="2"/>
        <scheme val="minor"/>
      </rPr>
      <t xml:space="preserve"> E to 15.00</t>
    </r>
    <r>
      <rPr>
        <vertAlign val="superscript"/>
        <sz val="11"/>
        <color theme="1"/>
        <rFont val="Calibri"/>
        <family val="2"/>
        <scheme val="minor"/>
      </rPr>
      <t>o</t>
    </r>
    <r>
      <rPr>
        <sz val="11"/>
        <color theme="1"/>
        <rFont val="Calibri"/>
        <family val="2"/>
        <scheme val="minor"/>
      </rPr>
      <t xml:space="preserve"> E) (Fig. S41. full field of view), and the average height of the dune 〈H〉 adjacent to the site on the east (for the region 23.84</t>
    </r>
    <r>
      <rPr>
        <vertAlign val="superscript"/>
        <sz val="11"/>
        <color theme="1"/>
        <rFont val="Calibri"/>
        <family val="2"/>
        <scheme val="minor"/>
      </rPr>
      <t>o</t>
    </r>
    <r>
      <rPr>
        <sz val="11"/>
        <color theme="1"/>
        <rFont val="Calibri"/>
        <family val="2"/>
        <scheme val="minor"/>
      </rPr>
      <t>S to 23.8</t>
    </r>
    <r>
      <rPr>
        <vertAlign val="superscript"/>
        <sz val="11"/>
        <color theme="1"/>
        <rFont val="Calibri"/>
        <family val="2"/>
        <scheme val="minor"/>
      </rPr>
      <t>o</t>
    </r>
    <r>
      <rPr>
        <sz val="11"/>
        <color theme="1"/>
        <rFont val="Calibri"/>
        <family val="2"/>
        <scheme val="minor"/>
      </rPr>
      <t>S; 14.95</t>
    </r>
    <r>
      <rPr>
        <vertAlign val="superscript"/>
        <sz val="11"/>
        <color theme="1"/>
        <rFont val="Calibri"/>
        <family val="2"/>
        <scheme val="minor"/>
      </rPr>
      <t>o</t>
    </r>
    <r>
      <rPr>
        <sz val="11"/>
        <color theme="1"/>
        <rFont val="Calibri"/>
        <family val="2"/>
        <scheme val="minor"/>
      </rPr>
      <t>E to 14.97</t>
    </r>
    <r>
      <rPr>
        <vertAlign val="superscript"/>
        <sz val="11"/>
        <color theme="1"/>
        <rFont val="Calibri"/>
        <family val="2"/>
        <scheme val="minor"/>
      </rPr>
      <t>o</t>
    </r>
    <r>
      <rPr>
        <sz val="11"/>
        <color theme="1"/>
        <rFont val="Calibri"/>
        <family val="2"/>
        <scheme val="minor"/>
      </rPr>
      <t xml:space="preserve">E) (Fig. S4.1. red box).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</si>
</sst>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
  </numFmts>
  <fonts count="17" x14ac:knownFonts="1">
    <font>
      <sz val="11"/>
      <color theme="1"/>
      <name val="Calibri"/>
      <family val="2"/>
      <scheme val="minor"/>
    </font>
    <font>
      <b/>
      <sz val="11"/>
      <color theme="1"/>
      <name val="Calibri"/>
      <family val="2"/>
      <scheme val="minor"/>
    </font>
    <font>
      <b/>
      <sz val="10"/>
      <color theme="1"/>
      <name val="Calibri"/>
      <family val="2"/>
      <scheme val="minor"/>
    </font>
    <font>
      <sz val="8"/>
      <name val="Calibri"/>
      <family val="2"/>
      <scheme val="minor"/>
    </font>
    <font>
      <b/>
      <sz val="11"/>
      <color theme="1"/>
      <name val="Calibri"/>
      <family val="2"/>
    </font>
    <font>
      <vertAlign val="superscript"/>
      <sz val="11"/>
      <color theme="1"/>
      <name val="Calibri"/>
      <family val="2"/>
      <scheme val="minor"/>
    </font>
    <font>
      <i/>
      <sz val="11"/>
      <color theme="1"/>
      <name val="Calibri"/>
      <family val="2"/>
      <scheme val="minor"/>
    </font>
    <font>
      <i/>
      <sz val="11"/>
      <color theme="1"/>
      <name val="Calibri"/>
      <family val="2"/>
    </font>
    <font>
      <sz val="11"/>
      <color theme="1"/>
      <name val="Calibri"/>
      <family val="2"/>
      <scheme val="minor"/>
    </font>
    <font>
      <sz val="12"/>
      <color theme="1"/>
      <name val="Times New Roman"/>
      <family val="1"/>
    </font>
    <font>
      <sz val="11"/>
      <color theme="1"/>
      <name val="Times New Roman"/>
      <family val="1"/>
    </font>
    <font>
      <sz val="10"/>
      <name val="Arial"/>
      <family val="2"/>
    </font>
    <font>
      <sz val="10"/>
      <color theme="1"/>
      <name val="Times New Roman"/>
      <family val="1"/>
    </font>
    <font>
      <vertAlign val="subscript"/>
      <sz val="11"/>
      <color theme="1"/>
      <name val="Calibri"/>
      <family val="2"/>
      <scheme val="minor"/>
    </font>
    <font>
      <sz val="11"/>
      <color theme="1"/>
      <name val="Calibri"/>
      <family val="2"/>
    </font>
    <font>
      <sz val="11"/>
      <color theme="1"/>
      <name val="Verdana"/>
      <family val="2"/>
    </font>
    <font>
      <i/>
      <vertAlign val="subscript"/>
      <sz val="11"/>
      <color theme="1"/>
      <name val="Calibri"/>
      <family val="2"/>
      <scheme val="minor"/>
    </font>
  </fonts>
  <fills count="8">
    <fill>
      <patternFill patternType="none"/>
    </fill>
    <fill>
      <patternFill patternType="gray125"/>
    </fill>
    <fill>
      <patternFill patternType="solid">
        <fgColor theme="5" tint="0.59999389629810485"/>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0" tint="-0.34998626667073579"/>
        <bgColor indexed="64"/>
      </patternFill>
    </fill>
    <fill>
      <patternFill patternType="solid">
        <fgColor theme="5"/>
        <bgColor indexed="64"/>
      </patternFill>
    </fill>
    <fill>
      <patternFill patternType="solid">
        <fgColor rgb="FFFFFF00"/>
        <bgColor indexed="64"/>
      </patternFill>
    </fill>
  </fills>
  <borders count="11">
    <border>
      <left/>
      <right/>
      <top/>
      <bottom/>
      <diagonal/>
    </border>
    <border>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9" fontId="8" fillId="0" borderId="0" applyFont="0" applyFill="0" applyBorder="0" applyAlignment="0" applyProtection="0"/>
  </cellStyleXfs>
  <cellXfs count="61">
    <xf numFmtId="0" fontId="0" fillId="0" borderId="0" xfId="0"/>
    <xf numFmtId="2" fontId="0" fillId="0" borderId="0" xfId="0" applyNumberFormat="1"/>
    <xf numFmtId="164" fontId="0" fillId="0" borderId="0" xfId="0" applyNumberFormat="1"/>
    <xf numFmtId="1" fontId="0" fillId="0" borderId="0" xfId="0" applyNumberFormat="1"/>
    <xf numFmtId="0" fontId="0" fillId="0" borderId="1" xfId="0" applyBorder="1"/>
    <xf numFmtId="1" fontId="0" fillId="0" borderId="1" xfId="0" applyNumberFormat="1" applyBorder="1"/>
    <xf numFmtId="164" fontId="0" fillId="0" borderId="1" xfId="0" applyNumberFormat="1" applyBorder="1"/>
    <xf numFmtId="0" fontId="1" fillId="0" borderId="0" xfId="0" applyFont="1" applyAlignment="1">
      <alignment wrapText="1"/>
    </xf>
    <xf numFmtId="0" fontId="4" fillId="0" borderId="0" xfId="0" applyFont="1" applyAlignment="1">
      <alignment wrapText="1"/>
    </xf>
    <xf numFmtId="0" fontId="2" fillId="0" borderId="0" xfId="0" applyFont="1" applyAlignment="1">
      <alignment wrapText="1"/>
    </xf>
    <xf numFmtId="2" fontId="0" fillId="0" borderId="1" xfId="0" applyNumberFormat="1" applyBorder="1"/>
    <xf numFmtId="1" fontId="0" fillId="0" borderId="2" xfId="0" applyNumberFormat="1" applyBorder="1"/>
    <xf numFmtId="0" fontId="0" fillId="2" borderId="1" xfId="0" applyFill="1" applyBorder="1"/>
    <xf numFmtId="0" fontId="0" fillId="2" borderId="0" xfId="0" applyFill="1"/>
    <xf numFmtId="0" fontId="1" fillId="0" borderId="0" xfId="0" applyFont="1"/>
    <xf numFmtId="0" fontId="6" fillId="0" borderId="0" xfId="0" applyFont="1"/>
    <xf numFmtId="0" fontId="0" fillId="0" borderId="2" xfId="0" applyBorder="1"/>
    <xf numFmtId="164" fontId="0" fillId="0" borderId="2" xfId="0" applyNumberFormat="1" applyBorder="1"/>
    <xf numFmtId="0" fontId="1" fillId="0" borderId="0" xfId="0" applyFont="1" applyAlignment="1">
      <alignment horizontal="left"/>
    </xf>
    <xf numFmtId="164" fontId="1" fillId="0" borderId="0" xfId="0" applyNumberFormat="1" applyFont="1"/>
    <xf numFmtId="0" fontId="1" fillId="0" borderId="1" xfId="0" applyFont="1" applyBorder="1" applyAlignment="1">
      <alignment wrapText="1"/>
    </xf>
    <xf numFmtId="0" fontId="1" fillId="0" borderId="1" xfId="0" applyFont="1" applyBorder="1" applyAlignment="1">
      <alignment horizontal="left"/>
    </xf>
    <xf numFmtId="0" fontId="1" fillId="0" borderId="1" xfId="0" applyFont="1" applyBorder="1"/>
    <xf numFmtId="165" fontId="0" fillId="0" borderId="0" xfId="0" applyNumberFormat="1"/>
    <xf numFmtId="9" fontId="0" fillId="0" borderId="0" xfId="1" applyFont="1"/>
    <xf numFmtId="1" fontId="1" fillId="0" borderId="0" xfId="0" applyNumberFormat="1" applyFont="1"/>
    <xf numFmtId="0" fontId="0" fillId="0" borderId="0" xfId="0" applyAlignment="1">
      <alignment vertical="center"/>
    </xf>
    <xf numFmtId="0" fontId="9" fillId="0" borderId="0" xfId="0" applyFont="1" applyAlignment="1">
      <alignment vertical="center"/>
    </xf>
    <xf numFmtId="165" fontId="0" fillId="0" borderId="1" xfId="0" applyNumberFormat="1" applyBorder="1"/>
    <xf numFmtId="0" fontId="9" fillId="0" borderId="1" xfId="0" applyFont="1" applyBorder="1" applyAlignment="1">
      <alignment vertical="center"/>
    </xf>
    <xf numFmtId="0" fontId="10" fillId="0" borderId="0" xfId="0" applyFont="1" applyAlignment="1">
      <alignment vertical="center"/>
    </xf>
    <xf numFmtId="0" fontId="0" fillId="0" borderId="3" xfId="0" applyBorder="1"/>
    <xf numFmtId="0" fontId="0" fillId="0" borderId="3" xfId="0" applyBorder="1" applyAlignment="1">
      <alignment vertical="center"/>
    </xf>
    <xf numFmtId="2" fontId="1" fillId="0" borderId="0" xfId="0" applyNumberFormat="1" applyFont="1"/>
    <xf numFmtId="2" fontId="0" fillId="3" borderId="0" xfId="0" applyNumberFormat="1" applyFill="1"/>
    <xf numFmtId="164" fontId="0" fillId="3" borderId="0" xfId="0" applyNumberFormat="1" applyFill="1"/>
    <xf numFmtId="0" fontId="0" fillId="3" borderId="0" xfId="0" applyFill="1"/>
    <xf numFmtId="1" fontId="0" fillId="3" borderId="0" xfId="0" applyNumberFormat="1" applyFill="1"/>
    <xf numFmtId="166" fontId="0" fillId="0" borderId="0" xfId="1" applyNumberFormat="1" applyFont="1"/>
    <xf numFmtId="9" fontId="11" fillId="0" borderId="0" xfId="1" applyFont="1" applyBorder="1" applyAlignment="1">
      <alignment horizontal="center"/>
    </xf>
    <xf numFmtId="0" fontId="0" fillId="0" borderId="4" xfId="0" applyBorder="1"/>
    <xf numFmtId="2" fontId="0" fillId="0" borderId="4" xfId="0" applyNumberFormat="1" applyBorder="1"/>
    <xf numFmtId="1" fontId="0" fillId="0" borderId="4" xfId="0" applyNumberFormat="1" applyBorder="1"/>
    <xf numFmtId="2" fontId="0" fillId="0" borderId="2" xfId="0" applyNumberFormat="1" applyBorder="1"/>
    <xf numFmtId="0" fontId="0" fillId="4" borderId="0" xfId="0" applyFill="1"/>
    <xf numFmtId="0" fontId="0" fillId="5" borderId="0" xfId="0" applyFill="1"/>
    <xf numFmtId="0" fontId="0" fillId="0" borderId="5" xfId="0" applyBorder="1"/>
    <xf numFmtId="0" fontId="0" fillId="6" borderId="0" xfId="0" applyFill="1"/>
    <xf numFmtId="0" fontId="10" fillId="3" borderId="0" xfId="0" applyFont="1" applyFill="1" applyAlignment="1">
      <alignment vertical="center"/>
    </xf>
    <xf numFmtId="0" fontId="0" fillId="7" borderId="0" xfId="0" applyFill="1"/>
    <xf numFmtId="0" fontId="0" fillId="7" borderId="1" xfId="0" applyFill="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0" xfId="0" applyAlignment="1">
      <alignment wrapText="1"/>
    </xf>
    <xf numFmtId="0" fontId="12" fillId="0" borderId="0" xfId="0" applyFont="1"/>
    <xf numFmtId="0" fontId="1" fillId="0" borderId="0" xfId="0" applyFont="1" applyAlignment="1">
      <alignment horizontal="justify" vertical="center"/>
    </xf>
    <xf numFmtId="0" fontId="0" fillId="0" borderId="0" xfId="0" applyFill="1"/>
    <xf numFmtId="0" fontId="0" fillId="0" borderId="1" xfId="0" applyFill="1" applyBorder="1"/>
  </cellXfs>
  <cellStyles count="2">
    <cellStyle name="Normal" xfId="0" builtinId="0"/>
    <cellStyle name="Percent" xfId="1" builtinId="5"/>
  </cellStyles>
  <dxfs count="0"/>
  <tableStyles count="0" defaultTableStyle="TableStyleMedium2" defaultPivotStyle="PivotStyleLight16"/>
  <colors>
    <mruColors>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847377901291749"/>
          <c:y val="0.2148575968707982"/>
          <c:w val="0.81221951177671414"/>
          <c:h val="0.64395206931353954"/>
        </c:manualLayout>
      </c:layout>
      <c:scatterChart>
        <c:scatterStyle val="lineMarker"/>
        <c:varyColors val="0"/>
        <c:ser>
          <c:idx val="0"/>
          <c:order val="0"/>
          <c:tx>
            <c:v>Nn dune (Visitors, Station and Chandler et al. site)</c:v>
          </c:tx>
          <c:spPr>
            <a:ln w="19050">
              <a:noFill/>
            </a:ln>
          </c:spPr>
          <c:marker>
            <c:symbol val="diamond"/>
            <c:size val="7"/>
            <c:spPr>
              <a:noFill/>
              <a:ln>
                <a:solidFill>
                  <a:schemeClr val="tx1"/>
                </a:solidFill>
              </a:ln>
            </c:spPr>
          </c:marker>
          <c:errBars>
            <c:errDir val="x"/>
            <c:errBarType val="both"/>
            <c:errValType val="cust"/>
            <c:noEndCap val="0"/>
            <c:pl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plus>
            <c:min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minus>
          </c:errBars>
          <c:xVal>
            <c:numRef>
              <c:f>'SI 1. Lum ages across NSS'!$I$4:$I$28</c:f>
              <c:numCache>
                <c:formatCode>General</c:formatCode>
                <c:ptCount val="25"/>
                <c:pt idx="0">
                  <c:v>340</c:v>
                </c:pt>
                <c:pt idx="1">
                  <c:v>990</c:v>
                </c:pt>
                <c:pt idx="2">
                  <c:v>1570</c:v>
                </c:pt>
                <c:pt idx="3">
                  <c:v>5710</c:v>
                </c:pt>
                <c:pt idx="4">
                  <c:v>5730</c:v>
                </c:pt>
                <c:pt idx="5">
                  <c:v>5520</c:v>
                </c:pt>
                <c:pt idx="6">
                  <c:v>5240</c:v>
                </c:pt>
                <c:pt idx="7">
                  <c:v>52</c:v>
                </c:pt>
                <c:pt idx="8">
                  <c:v>34</c:v>
                </c:pt>
                <c:pt idx="9">
                  <c:v>2050</c:v>
                </c:pt>
                <c:pt idx="10">
                  <c:v>2410</c:v>
                </c:pt>
                <c:pt idx="11">
                  <c:v>2310</c:v>
                </c:pt>
                <c:pt idx="12">
                  <c:v>10</c:v>
                </c:pt>
                <c:pt idx="13">
                  <c:v>13</c:v>
                </c:pt>
                <c:pt idx="14">
                  <c:v>24</c:v>
                </c:pt>
                <c:pt idx="15">
                  <c:v>50</c:v>
                </c:pt>
                <c:pt idx="16">
                  <c:v>140</c:v>
                </c:pt>
                <c:pt idx="17">
                  <c:v>400</c:v>
                </c:pt>
                <c:pt idx="18">
                  <c:v>900</c:v>
                </c:pt>
                <c:pt idx="19">
                  <c:v>1790</c:v>
                </c:pt>
                <c:pt idx="20">
                  <c:v>340</c:v>
                </c:pt>
                <c:pt idx="21">
                  <c:v>450</c:v>
                </c:pt>
                <c:pt idx="22">
                  <c:v>290</c:v>
                </c:pt>
                <c:pt idx="23">
                  <c:v>350</c:v>
                </c:pt>
                <c:pt idx="24">
                  <c:v>120</c:v>
                </c:pt>
              </c:numCache>
            </c:numRef>
          </c:xVal>
          <c:yVal>
            <c:numRef>
              <c:f>'SI 1. Lum ages across NSS'!$F$4:$F$28</c:f>
              <c:numCache>
                <c:formatCode>0.00</c:formatCode>
                <c:ptCount val="25"/>
                <c:pt idx="0">
                  <c:v>3.34</c:v>
                </c:pt>
                <c:pt idx="1">
                  <c:v>4.8</c:v>
                </c:pt>
                <c:pt idx="2">
                  <c:v>3.11</c:v>
                </c:pt>
                <c:pt idx="3">
                  <c:v>3.57</c:v>
                </c:pt>
                <c:pt idx="4">
                  <c:v>6</c:v>
                </c:pt>
                <c:pt idx="5">
                  <c:v>8.32</c:v>
                </c:pt>
                <c:pt idx="6">
                  <c:v>14.5</c:v>
                </c:pt>
                <c:pt idx="7">
                  <c:v>5.24</c:v>
                </c:pt>
                <c:pt idx="8">
                  <c:v>7.22</c:v>
                </c:pt>
                <c:pt idx="9">
                  <c:v>14.5</c:v>
                </c:pt>
                <c:pt idx="10">
                  <c:v>20.5</c:v>
                </c:pt>
                <c:pt idx="11">
                  <c:v>28</c:v>
                </c:pt>
                <c:pt idx="12">
                  <c:v>0</c:v>
                </c:pt>
                <c:pt idx="13">
                  <c:v>4.88</c:v>
                </c:pt>
                <c:pt idx="14">
                  <c:v>9.85</c:v>
                </c:pt>
                <c:pt idx="15">
                  <c:v>2</c:v>
                </c:pt>
                <c:pt idx="16">
                  <c:v>3</c:v>
                </c:pt>
                <c:pt idx="17">
                  <c:v>8</c:v>
                </c:pt>
                <c:pt idx="18">
                  <c:v>15</c:v>
                </c:pt>
                <c:pt idx="19">
                  <c:v>21.5</c:v>
                </c:pt>
                <c:pt idx="20">
                  <c:v>3.85</c:v>
                </c:pt>
                <c:pt idx="21">
                  <c:v>9.17</c:v>
                </c:pt>
                <c:pt idx="22">
                  <c:v>3.6</c:v>
                </c:pt>
                <c:pt idx="23">
                  <c:v>6.7</c:v>
                </c:pt>
                <c:pt idx="24">
                  <c:v>0.7</c:v>
                </c:pt>
              </c:numCache>
            </c:numRef>
          </c:yVal>
          <c:smooth val="0"/>
          <c:extLst>
            <c:ext xmlns:c16="http://schemas.microsoft.com/office/drawing/2014/chart" uri="{C3380CC4-5D6E-409C-BE32-E72D297353CC}">
              <c16:uniqueId val="{00000000-75B0-4E23-A01B-55DAC3B1A3C9}"/>
            </c:ext>
          </c:extLst>
        </c:ser>
        <c:ser>
          <c:idx val="1"/>
          <c:order val="1"/>
          <c:tx>
            <c:v>Narabeb</c:v>
          </c:tx>
          <c:spPr>
            <a:ln w="19050">
              <a:noFill/>
            </a:ln>
          </c:spPr>
          <c:marker>
            <c:symbol val="circle"/>
            <c:size val="8"/>
            <c:spPr>
              <a:solidFill>
                <a:srgbClr val="FF0000"/>
              </a:solidFill>
              <a:ln>
                <a:noFill/>
              </a:ln>
            </c:spPr>
          </c:marker>
          <c:errBars>
            <c:errDir val="x"/>
            <c:errBarType val="both"/>
            <c:errValType val="cust"/>
            <c:noEndCap val="0"/>
            <c:plus>
              <c:numRef>
                <c:f>'SI 1. Lum ages across NSS'!$J$43:$J$48</c:f>
                <c:numCache>
                  <c:formatCode>General</c:formatCode>
                  <c:ptCount val="6"/>
                  <c:pt idx="0">
                    <c:v>18627</c:v>
                  </c:pt>
                  <c:pt idx="1">
                    <c:v>25299</c:v>
                  </c:pt>
                  <c:pt idx="2">
                    <c:v>10795</c:v>
                  </c:pt>
                  <c:pt idx="3">
                    <c:v>3072</c:v>
                  </c:pt>
                  <c:pt idx="4">
                    <c:v>19987</c:v>
                  </c:pt>
                  <c:pt idx="5">
                    <c:v>125</c:v>
                  </c:pt>
                </c:numCache>
              </c:numRef>
            </c:plus>
            <c:minus>
              <c:numRef>
                <c:f>'SI 1. Lum ages across NSS'!$J$43:$J$48</c:f>
                <c:numCache>
                  <c:formatCode>General</c:formatCode>
                  <c:ptCount val="6"/>
                  <c:pt idx="0">
                    <c:v>18627</c:v>
                  </c:pt>
                  <c:pt idx="1">
                    <c:v>25299</c:v>
                  </c:pt>
                  <c:pt idx="2">
                    <c:v>10795</c:v>
                  </c:pt>
                  <c:pt idx="3">
                    <c:v>3072</c:v>
                  </c:pt>
                  <c:pt idx="4">
                    <c:v>19987</c:v>
                  </c:pt>
                  <c:pt idx="5">
                    <c:v>125</c:v>
                  </c:pt>
                </c:numCache>
              </c:numRef>
            </c:minus>
          </c:errBars>
          <c:xVal>
            <c:numRef>
              <c:f>'SI 1. Lum ages across NSS'!$I$43:$I$48</c:f>
              <c:numCache>
                <c:formatCode>General</c:formatCode>
                <c:ptCount val="6"/>
                <c:pt idx="0">
                  <c:v>223285</c:v>
                </c:pt>
                <c:pt idx="1">
                  <c:v>205735</c:v>
                </c:pt>
                <c:pt idx="2">
                  <c:v>134896</c:v>
                </c:pt>
                <c:pt idx="3">
                  <c:v>41198</c:v>
                </c:pt>
                <c:pt idx="4">
                  <c:v>231038</c:v>
                </c:pt>
                <c:pt idx="5">
                  <c:v>926</c:v>
                </c:pt>
              </c:numCache>
            </c:numRef>
          </c:xVal>
          <c:yVal>
            <c:numRef>
              <c:f>'SI 1. Lum ages across NSS'!$F$43:$F$48</c:f>
              <c:numCache>
                <c:formatCode>General</c:formatCode>
                <c:ptCount val="6"/>
                <c:pt idx="0" formatCode="0.00">
                  <c:v>6.5</c:v>
                </c:pt>
                <c:pt idx="2" formatCode="0.00">
                  <c:v>1.1000000000000001</c:v>
                </c:pt>
                <c:pt idx="3" formatCode="0.00">
                  <c:v>0.68</c:v>
                </c:pt>
                <c:pt idx="4" formatCode="0.00">
                  <c:v>0.5</c:v>
                </c:pt>
                <c:pt idx="5" formatCode="0.00">
                  <c:v>0.5</c:v>
                </c:pt>
              </c:numCache>
            </c:numRef>
          </c:yVal>
          <c:smooth val="0"/>
          <c:extLst>
            <c:ext xmlns:c16="http://schemas.microsoft.com/office/drawing/2014/chart" uri="{C3380CC4-5D6E-409C-BE32-E72D297353CC}">
              <c16:uniqueId val="{00000001-75B0-4E23-A01B-55DAC3B1A3C9}"/>
            </c:ext>
          </c:extLst>
        </c:ser>
        <c:ser>
          <c:idx val="4"/>
          <c:order val="2"/>
          <c:tx>
            <c:v>H Pan</c:v>
          </c:tx>
          <c:spPr>
            <a:ln w="19050">
              <a:noFill/>
            </a:ln>
          </c:spPr>
          <c:marker>
            <c:symbol val="x"/>
            <c:size val="5"/>
          </c:marker>
          <c:xVal>
            <c:numRef>
              <c:f>'SI 1. Lum ages across NSS'!$I$49:$I$53</c:f>
              <c:numCache>
                <c:formatCode>General</c:formatCode>
                <c:ptCount val="5"/>
                <c:pt idx="0">
                  <c:v>16100</c:v>
                </c:pt>
                <c:pt idx="1">
                  <c:v>16900</c:v>
                </c:pt>
                <c:pt idx="2">
                  <c:v>12700</c:v>
                </c:pt>
                <c:pt idx="3">
                  <c:v>12800</c:v>
                </c:pt>
                <c:pt idx="4">
                  <c:v>13300</c:v>
                </c:pt>
              </c:numCache>
            </c:numRef>
          </c:xVal>
          <c:yVal>
            <c:numRef>
              <c:f>'SI 1. Lum ages across NSS'!$F$49:$F$53</c:f>
              <c:numCache>
                <c:formatCode>0.00</c:formatCode>
                <c:ptCount val="5"/>
                <c:pt idx="0">
                  <c:v>0.77</c:v>
                </c:pt>
                <c:pt idx="1">
                  <c:v>0.5</c:v>
                </c:pt>
                <c:pt idx="2">
                  <c:v>0.45</c:v>
                </c:pt>
                <c:pt idx="3">
                  <c:v>0.7</c:v>
                </c:pt>
                <c:pt idx="4">
                  <c:v>0.45</c:v>
                </c:pt>
              </c:numCache>
            </c:numRef>
          </c:yVal>
          <c:smooth val="0"/>
          <c:extLst>
            <c:ext xmlns:c16="http://schemas.microsoft.com/office/drawing/2014/chart" uri="{C3380CC4-5D6E-409C-BE32-E72D297353CC}">
              <c16:uniqueId val="{00000000-5995-44D4-BE79-A57751F37547}"/>
            </c:ext>
          </c:extLst>
        </c:ser>
        <c:ser>
          <c:idx val="5"/>
          <c:order val="3"/>
          <c:tx>
            <c:v>Ancient Tracks</c:v>
          </c:tx>
          <c:spPr>
            <a:ln w="19050">
              <a:noFill/>
            </a:ln>
          </c:spPr>
          <c:marker>
            <c:symbol val="plus"/>
            <c:size val="5"/>
            <c:spPr>
              <a:noFill/>
              <a:ln>
                <a:solidFill>
                  <a:schemeClr val="accent1">
                    <a:lumMod val="50000"/>
                  </a:schemeClr>
                </a:solidFill>
              </a:ln>
            </c:spPr>
          </c:marker>
          <c:xVal>
            <c:numRef>
              <c:f>'SI 1. Lum ages across NSS'!$I$54:$I$59</c:f>
              <c:numCache>
                <c:formatCode>General</c:formatCode>
                <c:ptCount val="6"/>
                <c:pt idx="0">
                  <c:v>10500</c:v>
                </c:pt>
                <c:pt idx="1">
                  <c:v>11500</c:v>
                </c:pt>
                <c:pt idx="2">
                  <c:v>13200</c:v>
                </c:pt>
                <c:pt idx="3">
                  <c:v>12200</c:v>
                </c:pt>
                <c:pt idx="4">
                  <c:v>12900</c:v>
                </c:pt>
                <c:pt idx="5">
                  <c:v>12000</c:v>
                </c:pt>
              </c:numCache>
            </c:numRef>
          </c:xVal>
          <c:yVal>
            <c:numRef>
              <c:f>'SI 1. Lum ages across NSS'!$F$54:$F$59</c:f>
              <c:numCache>
                <c:formatCode>0.00</c:formatCode>
                <c:ptCount val="6"/>
                <c:pt idx="0">
                  <c:v>0.4</c:v>
                </c:pt>
                <c:pt idx="1">
                  <c:v>0.4</c:v>
                </c:pt>
                <c:pt idx="2">
                  <c:v>1</c:v>
                </c:pt>
                <c:pt idx="3">
                  <c:v>1.5</c:v>
                </c:pt>
                <c:pt idx="4">
                  <c:v>0.5</c:v>
                </c:pt>
                <c:pt idx="5">
                  <c:v>1.5</c:v>
                </c:pt>
              </c:numCache>
            </c:numRef>
          </c:yVal>
          <c:smooth val="0"/>
          <c:extLst>
            <c:ext xmlns:c16="http://schemas.microsoft.com/office/drawing/2014/chart" uri="{C3380CC4-5D6E-409C-BE32-E72D297353CC}">
              <c16:uniqueId val="{00000001-5995-44D4-BE79-A57751F37547}"/>
            </c:ext>
          </c:extLst>
        </c:ser>
        <c:ser>
          <c:idx val="2"/>
          <c:order val="4"/>
          <c:tx>
            <c:v>Sn NSS (Bubenzer et al., 2007)</c:v>
          </c:tx>
          <c:spPr>
            <a:ln w="19050">
              <a:noFill/>
            </a:ln>
          </c:spPr>
          <c:marker>
            <c:symbol val="diamond"/>
            <c:size val="7"/>
            <c:spPr>
              <a:noFill/>
              <a:ln>
                <a:solidFill>
                  <a:schemeClr val="accent2">
                    <a:lumMod val="50000"/>
                  </a:schemeClr>
                </a:solidFill>
              </a:ln>
            </c:spPr>
          </c:marker>
          <c:errBars>
            <c:errDir val="x"/>
            <c:errBarType val="both"/>
            <c:errValType val="cust"/>
            <c:noEndCap val="0"/>
            <c:pl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plus>
            <c:min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minus>
          </c:errBars>
          <c:xVal>
            <c:numRef>
              <c:f>'SI 1. Lum ages across NSS'!$I$60:$I$67</c:f>
              <c:numCache>
                <c:formatCode>General</c:formatCode>
                <c:ptCount val="8"/>
                <c:pt idx="0">
                  <c:v>9040</c:v>
                </c:pt>
                <c:pt idx="1">
                  <c:v>8790</c:v>
                </c:pt>
                <c:pt idx="2">
                  <c:v>10420</c:v>
                </c:pt>
                <c:pt idx="3">
                  <c:v>17590</c:v>
                </c:pt>
                <c:pt idx="4">
                  <c:v>22510</c:v>
                </c:pt>
                <c:pt idx="5">
                  <c:v>15600</c:v>
                </c:pt>
                <c:pt idx="6">
                  <c:v>18760</c:v>
                </c:pt>
                <c:pt idx="7">
                  <c:v>18560</c:v>
                </c:pt>
              </c:numCache>
            </c:numRef>
          </c:xVal>
          <c:yVal>
            <c:numRef>
              <c:f>'SI 1. Lum ages across NSS'!$F$60:$F$67</c:f>
              <c:numCache>
                <c:formatCode>0.00</c:formatCode>
                <c:ptCount val="8"/>
                <c:pt idx="0">
                  <c:v>2</c:v>
                </c:pt>
                <c:pt idx="1">
                  <c:v>3</c:v>
                </c:pt>
                <c:pt idx="2">
                  <c:v>4</c:v>
                </c:pt>
                <c:pt idx="3">
                  <c:v>2</c:v>
                </c:pt>
                <c:pt idx="4">
                  <c:v>3</c:v>
                </c:pt>
                <c:pt idx="5">
                  <c:v>2</c:v>
                </c:pt>
                <c:pt idx="6">
                  <c:v>3</c:v>
                </c:pt>
                <c:pt idx="7">
                  <c:v>4</c:v>
                </c:pt>
              </c:numCache>
            </c:numRef>
          </c:yVal>
          <c:smooth val="0"/>
          <c:extLst>
            <c:ext xmlns:c16="http://schemas.microsoft.com/office/drawing/2014/chart" uri="{C3380CC4-5D6E-409C-BE32-E72D297353CC}">
              <c16:uniqueId val="{00000002-75B0-4E23-A01B-55DAC3B1A3C9}"/>
            </c:ext>
          </c:extLst>
        </c:ser>
        <c:ser>
          <c:idx val="3"/>
          <c:order val="5"/>
          <c:tx>
            <c:v>M13</c:v>
          </c:tx>
          <c:spPr>
            <a:ln w="19050">
              <a:noFill/>
            </a:ln>
          </c:spPr>
          <c:marker>
            <c:symbol val="circle"/>
            <c:size val="7"/>
            <c:spPr>
              <a:solidFill>
                <a:srgbClr val="CC9900"/>
              </a:solidFill>
              <a:ln>
                <a:noFill/>
              </a:ln>
            </c:spPr>
          </c:marker>
          <c:errBars>
            <c:errDir val="x"/>
            <c:errBarType val="both"/>
            <c:errValType val="cust"/>
            <c:noEndCap val="0"/>
            <c:pl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plus>
            <c:min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minus>
          </c:errBars>
          <c:xVal>
            <c:numRef>
              <c:f>'SI 1. Lum ages across NSS'!$I$68:$I$83</c:f>
              <c:numCache>
                <c:formatCode>General</c:formatCode>
                <c:ptCount val="16"/>
                <c:pt idx="0">
                  <c:v>900</c:v>
                </c:pt>
                <c:pt idx="1">
                  <c:v>620</c:v>
                </c:pt>
                <c:pt idx="2">
                  <c:v>1090</c:v>
                </c:pt>
                <c:pt idx="3">
                  <c:v>1310</c:v>
                </c:pt>
                <c:pt idx="4">
                  <c:v>1340</c:v>
                </c:pt>
                <c:pt idx="5">
                  <c:v>1390</c:v>
                </c:pt>
                <c:pt idx="6">
                  <c:v>880</c:v>
                </c:pt>
                <c:pt idx="7">
                  <c:v>50</c:v>
                </c:pt>
                <c:pt idx="8">
                  <c:v>50</c:v>
                </c:pt>
                <c:pt idx="9">
                  <c:v>60</c:v>
                </c:pt>
                <c:pt idx="10">
                  <c:v>80</c:v>
                </c:pt>
                <c:pt idx="11">
                  <c:v>140</c:v>
                </c:pt>
                <c:pt idx="12">
                  <c:v>60</c:v>
                </c:pt>
                <c:pt idx="13">
                  <c:v>1100</c:v>
                </c:pt>
                <c:pt idx="14">
                  <c:v>1250</c:v>
                </c:pt>
                <c:pt idx="15">
                  <c:v>1850</c:v>
                </c:pt>
              </c:numCache>
            </c:numRef>
          </c:xVal>
          <c:yVal>
            <c:numRef>
              <c:f>'SI 1. Lum ages across NSS'!$F$68:$F$83</c:f>
              <c:numCache>
                <c:formatCode>0.00</c:formatCode>
                <c:ptCount val="16"/>
                <c:pt idx="0">
                  <c:v>1</c:v>
                </c:pt>
                <c:pt idx="1">
                  <c:v>1</c:v>
                </c:pt>
                <c:pt idx="2">
                  <c:v>1</c:v>
                </c:pt>
                <c:pt idx="3">
                  <c:v>1</c:v>
                </c:pt>
                <c:pt idx="4">
                  <c:v>2</c:v>
                </c:pt>
                <c:pt idx="5">
                  <c:v>3</c:v>
                </c:pt>
                <c:pt idx="6">
                  <c:v>1</c:v>
                </c:pt>
                <c:pt idx="7">
                  <c:v>1</c:v>
                </c:pt>
                <c:pt idx="8">
                  <c:v>1</c:v>
                </c:pt>
                <c:pt idx="9">
                  <c:v>1</c:v>
                </c:pt>
                <c:pt idx="10">
                  <c:v>1</c:v>
                </c:pt>
                <c:pt idx="11">
                  <c:v>1</c:v>
                </c:pt>
                <c:pt idx="12">
                  <c:v>1</c:v>
                </c:pt>
                <c:pt idx="13">
                  <c:v>1</c:v>
                </c:pt>
                <c:pt idx="14">
                  <c:v>2</c:v>
                </c:pt>
                <c:pt idx="15">
                  <c:v>3</c:v>
                </c:pt>
              </c:numCache>
            </c:numRef>
          </c:yVal>
          <c:smooth val="0"/>
          <c:extLst>
            <c:ext xmlns:c16="http://schemas.microsoft.com/office/drawing/2014/chart" uri="{C3380CC4-5D6E-409C-BE32-E72D297353CC}">
              <c16:uniqueId val="{00000003-75B0-4E23-A01B-55DAC3B1A3C9}"/>
            </c:ext>
          </c:extLst>
        </c:ser>
        <c:ser>
          <c:idx val="6"/>
          <c:order val="6"/>
          <c:tx>
            <c:v>Nn interdune</c:v>
          </c:tx>
          <c:spPr>
            <a:ln w="19050">
              <a:noFill/>
            </a:ln>
          </c:spPr>
          <c:marker>
            <c:symbol val="square"/>
            <c:size val="5"/>
            <c:spPr>
              <a:noFill/>
              <a:ln>
                <a:solidFill>
                  <a:schemeClr val="accent2">
                    <a:lumMod val="75000"/>
                  </a:schemeClr>
                </a:solidFill>
              </a:ln>
            </c:spPr>
          </c:marker>
          <c:errBars>
            <c:errDir val="x"/>
            <c:errBarType val="both"/>
            <c:errValType val="cust"/>
            <c:noEndCap val="0"/>
            <c:plus>
              <c:numRef>
                <c:f>'SI 1. Lum ages across NSS'!$J$27</c:f>
                <c:numCache>
                  <c:formatCode>General</c:formatCode>
                  <c:ptCount val="1"/>
                  <c:pt idx="0">
                    <c:v>20</c:v>
                  </c:pt>
                </c:numCache>
              </c:numRef>
            </c:plus>
            <c:minus>
              <c:numRef>
                <c:f>'SI 1. Lum ages across NSS'!$J$27</c:f>
                <c:numCache>
                  <c:formatCode>General</c:formatCode>
                  <c:ptCount val="1"/>
                  <c:pt idx="0">
                    <c:v>20</c:v>
                  </c:pt>
                </c:numCache>
              </c:numRef>
            </c:minus>
          </c:errBars>
          <c:xVal>
            <c:numRef>
              <c:f>'SI 1. Lum ages across NSS'!$I$29</c:f>
              <c:numCache>
                <c:formatCode>General</c:formatCode>
                <c:ptCount val="1"/>
                <c:pt idx="0">
                  <c:v>51000</c:v>
                </c:pt>
              </c:numCache>
            </c:numRef>
          </c:xVal>
          <c:yVal>
            <c:numRef>
              <c:f>'SI 1. Lum ages across NSS'!$F$29</c:f>
              <c:numCache>
                <c:formatCode>General</c:formatCode>
                <c:ptCount val="1"/>
                <c:pt idx="0">
                  <c:v>0.61</c:v>
                </c:pt>
              </c:numCache>
            </c:numRef>
          </c:yVal>
          <c:smooth val="0"/>
          <c:extLst>
            <c:ext xmlns:c16="http://schemas.microsoft.com/office/drawing/2014/chart" uri="{C3380CC4-5D6E-409C-BE32-E72D297353CC}">
              <c16:uniqueId val="{00000003-5995-44D4-BE79-A57751F37547}"/>
            </c:ext>
          </c:extLst>
        </c:ser>
        <c:dLbls>
          <c:showLegendKey val="0"/>
          <c:showVal val="0"/>
          <c:showCatName val="0"/>
          <c:showSerName val="0"/>
          <c:showPercent val="0"/>
          <c:showBubbleSize val="0"/>
        </c:dLbls>
        <c:axId val="169543552"/>
        <c:axId val="169558016"/>
      </c:scatterChart>
      <c:valAx>
        <c:axId val="169543552"/>
        <c:scaling>
          <c:logBase val="10"/>
          <c:orientation val="minMax"/>
        </c:scaling>
        <c:delete val="0"/>
        <c:axPos val="t"/>
        <c:title>
          <c:tx>
            <c:rich>
              <a:bodyPr/>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Age (years)</a:t>
                </a:r>
              </a:p>
            </c:rich>
          </c:tx>
          <c:layout>
            <c:manualLayout>
              <c:xMode val="edge"/>
              <c:yMode val="edge"/>
              <c:x val="0.47380357451337957"/>
              <c:y val="8.8159354296851192E-2"/>
            </c:manualLayout>
          </c:layout>
          <c:overlay val="0"/>
        </c:title>
        <c:numFmt formatCode="0.0E+0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58016"/>
        <c:crosses val="autoZero"/>
        <c:crossBetween val="midCat"/>
      </c:valAx>
      <c:valAx>
        <c:axId val="169558016"/>
        <c:scaling>
          <c:orientation val="maxMin"/>
        </c:scaling>
        <c:delete val="0"/>
        <c:axPos val="l"/>
        <c:title>
          <c:tx>
            <c:rich>
              <a:bodyPr rot="-5400000" vert="horz"/>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Sample depth (m) </a:t>
                </a:r>
              </a:p>
            </c:rich>
          </c:tx>
          <c:layout>
            <c:manualLayout>
              <c:xMode val="edge"/>
              <c:yMode val="edge"/>
              <c:x val="3.1137574386897553E-2"/>
              <c:y val="0.43023015694047106"/>
            </c:manualLayout>
          </c:layout>
          <c:overlay val="0"/>
        </c:title>
        <c:numFmt formatCode="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43552"/>
        <c:crosses val="autoZero"/>
        <c:crossBetween val="midCat"/>
      </c:valAx>
      <c:spPr>
        <a:ln>
          <a:solidFill>
            <a:schemeClr val="tx1"/>
          </a:solidFill>
        </a:ln>
      </c:spPr>
    </c:plotArea>
    <c:legend>
      <c:legendPos val="r"/>
      <c:layout>
        <c:manualLayout>
          <c:xMode val="edge"/>
          <c:yMode val="edge"/>
          <c:x val="0.13402583500591836"/>
          <c:y val="0.4609156580174249"/>
          <c:w val="0.23421625238021718"/>
          <c:h val="0.37066835010086735"/>
        </c:manualLayout>
      </c:layout>
      <c:overlay val="0"/>
      <c:spPr>
        <a:ln>
          <a:solidFill>
            <a:schemeClr val="tx1">
              <a:lumMod val="50000"/>
              <a:lumOff val="50000"/>
            </a:schemeClr>
          </a:solidFill>
        </a:ln>
      </c:spPr>
      <c:txPr>
        <a:bodyPr/>
        <a:lstStyle/>
        <a:p>
          <a:pPr>
            <a:defRPr sz="900">
              <a:latin typeface="Verdana" panose="020B0604030504040204" pitchFamily="34" charset="0"/>
              <a:ea typeface="Verdana" panose="020B0604030504040204" pitchFamily="34" charset="0"/>
              <a:cs typeface="Verdana" panose="020B060403050404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tx>
            <c:v>SI E</c:v>
          </c:tx>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NSS'!$AF$313:$AM$313</c:f>
              <c:numCache>
                <c:formatCode>General</c:formatCode>
                <c:ptCount val="8"/>
                <c:pt idx="0">
                  <c:v>0</c:v>
                </c:pt>
                <c:pt idx="1">
                  <c:v>0</c:v>
                </c:pt>
                <c:pt idx="2">
                  <c:v>15.31</c:v>
                </c:pt>
                <c:pt idx="3">
                  <c:v>21.85</c:v>
                </c:pt>
                <c:pt idx="4">
                  <c:v>26.97</c:v>
                </c:pt>
                <c:pt idx="5">
                  <c:v>23.56</c:v>
                </c:pt>
                <c:pt idx="6">
                  <c:v>9.6</c:v>
                </c:pt>
                <c:pt idx="7">
                  <c:v>2.17</c:v>
                </c:pt>
              </c:numCache>
            </c:numRef>
          </c:yVal>
          <c:smooth val="0"/>
          <c:extLst>
            <c:ext xmlns:c16="http://schemas.microsoft.com/office/drawing/2014/chart" uri="{C3380CC4-5D6E-409C-BE32-E72D297353CC}">
              <c16:uniqueId val="{00000000-49E1-4BD4-A119-76A5CF32FF13}"/>
            </c:ext>
          </c:extLst>
        </c:ser>
        <c:ser>
          <c:idx val="2"/>
          <c:order val="1"/>
          <c:tx>
            <c:v>SII E</c:v>
          </c:tx>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NSS'!$AF$315:$AM$315</c:f>
              <c:numCache>
                <c:formatCode>General</c:formatCode>
                <c:ptCount val="8"/>
                <c:pt idx="0">
                  <c:v>0</c:v>
                </c:pt>
                <c:pt idx="1">
                  <c:v>0</c:v>
                </c:pt>
                <c:pt idx="2">
                  <c:v>15.82</c:v>
                </c:pt>
                <c:pt idx="3">
                  <c:v>38.799999999999997</c:v>
                </c:pt>
                <c:pt idx="4">
                  <c:v>27.13</c:v>
                </c:pt>
                <c:pt idx="5">
                  <c:v>10.210000000000001</c:v>
                </c:pt>
                <c:pt idx="6">
                  <c:v>4.9000000000000004</c:v>
                </c:pt>
                <c:pt idx="7">
                  <c:v>2.13</c:v>
                </c:pt>
              </c:numCache>
            </c:numRef>
          </c:yVal>
          <c:smooth val="0"/>
          <c:extLst>
            <c:ext xmlns:c16="http://schemas.microsoft.com/office/drawing/2014/chart" uri="{C3380CC4-5D6E-409C-BE32-E72D297353CC}">
              <c16:uniqueId val="{00000002-49E1-4BD4-A119-76A5CF32FF13}"/>
            </c:ext>
          </c:extLst>
        </c:ser>
        <c:ser>
          <c:idx val="4"/>
          <c:order val="2"/>
          <c:tx>
            <c:v>SIII E</c:v>
          </c:tx>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NSS'!$AF$317:$AM$317</c:f>
              <c:numCache>
                <c:formatCode>General</c:formatCode>
                <c:ptCount val="8"/>
                <c:pt idx="0">
                  <c:v>0</c:v>
                </c:pt>
                <c:pt idx="1">
                  <c:v>2.96</c:v>
                </c:pt>
                <c:pt idx="2">
                  <c:v>9.77</c:v>
                </c:pt>
                <c:pt idx="3">
                  <c:v>72.45</c:v>
                </c:pt>
                <c:pt idx="4">
                  <c:v>37.94</c:v>
                </c:pt>
                <c:pt idx="5">
                  <c:v>25.64</c:v>
                </c:pt>
                <c:pt idx="6">
                  <c:v>9.31</c:v>
                </c:pt>
                <c:pt idx="7">
                  <c:v>1.44</c:v>
                </c:pt>
              </c:numCache>
            </c:numRef>
          </c:yVal>
          <c:smooth val="0"/>
          <c:extLst>
            <c:ext xmlns:c16="http://schemas.microsoft.com/office/drawing/2014/chart" uri="{C3380CC4-5D6E-409C-BE32-E72D297353CC}">
              <c16:uniqueId val="{00000004-49E1-4BD4-A119-76A5CF32FF13}"/>
            </c:ext>
          </c:extLst>
        </c:ser>
        <c:ser>
          <c:idx val="7"/>
          <c:order val="3"/>
          <c:tx>
            <c:v>IV E</c:v>
          </c:tx>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NSS'!$AF$319:$AM$319</c:f>
              <c:numCache>
                <c:formatCode>General</c:formatCode>
                <c:ptCount val="8"/>
                <c:pt idx="0">
                  <c:v>0</c:v>
                </c:pt>
                <c:pt idx="1">
                  <c:v>0</c:v>
                </c:pt>
                <c:pt idx="2">
                  <c:v>9.82</c:v>
                </c:pt>
                <c:pt idx="3">
                  <c:v>50.53</c:v>
                </c:pt>
                <c:pt idx="4">
                  <c:v>23.55</c:v>
                </c:pt>
                <c:pt idx="5">
                  <c:v>6.56</c:v>
                </c:pt>
                <c:pt idx="6">
                  <c:v>5.83</c:v>
                </c:pt>
                <c:pt idx="7">
                  <c:v>2.61</c:v>
                </c:pt>
              </c:numCache>
            </c:numRef>
          </c:yVal>
          <c:smooth val="0"/>
          <c:extLst>
            <c:ext xmlns:c16="http://schemas.microsoft.com/office/drawing/2014/chart" uri="{C3380CC4-5D6E-409C-BE32-E72D297353CC}">
              <c16:uniqueId val="{00000006-49E1-4BD4-A119-76A5CF32FF13}"/>
            </c:ext>
          </c:extLst>
        </c:ser>
        <c:ser>
          <c:idx val="9"/>
          <c:order val="4"/>
          <c:tx>
            <c:v>SV E</c:v>
          </c:tx>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NSS'!$AF$321:$AM$321</c:f>
              <c:numCache>
                <c:formatCode>General</c:formatCode>
                <c:ptCount val="8"/>
                <c:pt idx="0">
                  <c:v>0</c:v>
                </c:pt>
                <c:pt idx="1">
                  <c:v>0</c:v>
                </c:pt>
                <c:pt idx="2">
                  <c:v>8.0399999999999991</c:v>
                </c:pt>
                <c:pt idx="3">
                  <c:v>23.77</c:v>
                </c:pt>
                <c:pt idx="4">
                  <c:v>30.36</c:v>
                </c:pt>
                <c:pt idx="5">
                  <c:v>22.54</c:v>
                </c:pt>
                <c:pt idx="6">
                  <c:v>10.14</c:v>
                </c:pt>
                <c:pt idx="7">
                  <c:v>3.76</c:v>
                </c:pt>
              </c:numCache>
            </c:numRef>
          </c:yVal>
          <c:smooth val="0"/>
          <c:extLst>
            <c:ext xmlns:c16="http://schemas.microsoft.com/office/drawing/2014/chart" uri="{C3380CC4-5D6E-409C-BE32-E72D297353CC}">
              <c16:uniqueId val="{00000008-49E1-4BD4-A119-76A5CF32FF13}"/>
            </c:ext>
          </c:extLst>
        </c:ser>
        <c:ser>
          <c:idx val="11"/>
          <c:order val="5"/>
          <c:tx>
            <c:v>SVI E</c:v>
          </c:tx>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NSS'!$AF$323:$AM$323</c:f>
              <c:numCache>
                <c:formatCode>General</c:formatCode>
                <c:ptCount val="8"/>
                <c:pt idx="0">
                  <c:v>0</c:v>
                </c:pt>
                <c:pt idx="1">
                  <c:v>7.48</c:v>
                </c:pt>
                <c:pt idx="2">
                  <c:v>22.66</c:v>
                </c:pt>
                <c:pt idx="3">
                  <c:v>19.14</c:v>
                </c:pt>
                <c:pt idx="4">
                  <c:v>16.760000000000002</c:v>
                </c:pt>
                <c:pt idx="5">
                  <c:v>12.66</c:v>
                </c:pt>
                <c:pt idx="6">
                  <c:v>13.17</c:v>
                </c:pt>
                <c:pt idx="7">
                  <c:v>5.29</c:v>
                </c:pt>
              </c:numCache>
            </c:numRef>
          </c:yVal>
          <c:smooth val="0"/>
          <c:extLst>
            <c:ext xmlns:c16="http://schemas.microsoft.com/office/drawing/2014/chart" uri="{C3380CC4-5D6E-409C-BE32-E72D297353CC}">
              <c16:uniqueId val="{0000000A-49E1-4BD4-A119-76A5CF32FF13}"/>
            </c:ext>
          </c:extLst>
        </c:ser>
        <c:ser>
          <c:idx val="13"/>
          <c:order val="6"/>
          <c:tx>
            <c:v>SVII E</c:v>
          </c:tx>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NSS'!$AF$325:$AM$325</c:f>
              <c:numCache>
                <c:formatCode>General</c:formatCode>
                <c:ptCount val="8"/>
                <c:pt idx="0">
                  <c:v>0</c:v>
                </c:pt>
                <c:pt idx="1">
                  <c:v>4.3</c:v>
                </c:pt>
                <c:pt idx="2">
                  <c:v>21.72</c:v>
                </c:pt>
                <c:pt idx="3">
                  <c:v>27.28</c:v>
                </c:pt>
                <c:pt idx="4">
                  <c:v>17.149999999999999</c:v>
                </c:pt>
                <c:pt idx="5">
                  <c:v>13.24</c:v>
                </c:pt>
                <c:pt idx="6">
                  <c:v>10.83</c:v>
                </c:pt>
                <c:pt idx="7">
                  <c:v>3.78</c:v>
                </c:pt>
              </c:numCache>
            </c:numRef>
          </c:yVal>
          <c:smooth val="0"/>
          <c:extLst>
            <c:ext xmlns:c16="http://schemas.microsoft.com/office/drawing/2014/chart" uri="{C3380CC4-5D6E-409C-BE32-E72D297353CC}">
              <c16:uniqueId val="{0000000C-49E1-4BD4-A119-76A5CF32FF13}"/>
            </c:ext>
          </c:extLst>
        </c:ser>
        <c:ser>
          <c:idx val="15"/>
          <c:order val="7"/>
          <c:tx>
            <c:v>SVIII E</c:v>
          </c:tx>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NSS'!$AF$327:$AM$327</c:f>
              <c:numCache>
                <c:formatCode>General</c:formatCode>
                <c:ptCount val="8"/>
                <c:pt idx="0">
                  <c:v>0</c:v>
                </c:pt>
                <c:pt idx="1">
                  <c:v>1.35</c:v>
                </c:pt>
                <c:pt idx="2">
                  <c:v>28.88</c:v>
                </c:pt>
                <c:pt idx="3">
                  <c:v>34.799999999999997</c:v>
                </c:pt>
                <c:pt idx="4">
                  <c:v>15.72</c:v>
                </c:pt>
                <c:pt idx="5">
                  <c:v>9.16</c:v>
                </c:pt>
                <c:pt idx="6">
                  <c:v>6.35</c:v>
                </c:pt>
                <c:pt idx="7">
                  <c:v>2.5499999999999998</c:v>
                </c:pt>
              </c:numCache>
            </c:numRef>
          </c:yVal>
          <c:smooth val="0"/>
          <c:extLst>
            <c:ext xmlns:c16="http://schemas.microsoft.com/office/drawing/2014/chart" uri="{C3380CC4-5D6E-409C-BE32-E72D297353CC}">
              <c16:uniqueId val="{0000000E-49E1-4BD4-A119-76A5CF32FF13}"/>
            </c:ext>
          </c:extLst>
        </c:ser>
        <c:ser>
          <c:idx val="17"/>
          <c:order val="8"/>
          <c:tx>
            <c:v>SIX E</c:v>
          </c:tx>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NSS'!$AF$329:$AM$329</c:f>
              <c:numCache>
                <c:formatCode>General</c:formatCode>
                <c:ptCount val="8"/>
                <c:pt idx="0">
                  <c:v>0</c:v>
                </c:pt>
                <c:pt idx="1">
                  <c:v>2.4</c:v>
                </c:pt>
                <c:pt idx="2">
                  <c:v>20.22</c:v>
                </c:pt>
                <c:pt idx="3">
                  <c:v>12.32</c:v>
                </c:pt>
                <c:pt idx="4">
                  <c:v>25.28</c:v>
                </c:pt>
                <c:pt idx="5">
                  <c:v>25.91</c:v>
                </c:pt>
                <c:pt idx="6">
                  <c:v>12.15</c:v>
                </c:pt>
                <c:pt idx="7">
                  <c:v>2.44</c:v>
                </c:pt>
              </c:numCache>
            </c:numRef>
          </c:yVal>
          <c:smooth val="0"/>
          <c:extLst>
            <c:ext xmlns:c16="http://schemas.microsoft.com/office/drawing/2014/chart" uri="{C3380CC4-5D6E-409C-BE32-E72D297353CC}">
              <c16:uniqueId val="{00000010-49E1-4BD4-A119-76A5CF32FF13}"/>
            </c:ext>
          </c:extLst>
        </c:ser>
        <c:ser>
          <c:idx val="19"/>
          <c:order val="9"/>
          <c:tx>
            <c:v>SXVIII E</c:v>
          </c:tx>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NSS'!$AF$331:$AM$331</c:f>
              <c:numCache>
                <c:formatCode>General</c:formatCode>
                <c:ptCount val="8"/>
                <c:pt idx="0">
                  <c:v>0</c:v>
                </c:pt>
                <c:pt idx="1">
                  <c:v>2.98</c:v>
                </c:pt>
                <c:pt idx="2">
                  <c:v>21.47</c:v>
                </c:pt>
                <c:pt idx="3">
                  <c:v>31.19</c:v>
                </c:pt>
                <c:pt idx="4">
                  <c:v>24.09</c:v>
                </c:pt>
                <c:pt idx="5">
                  <c:v>10.74</c:v>
                </c:pt>
                <c:pt idx="6">
                  <c:v>4.83</c:v>
                </c:pt>
                <c:pt idx="7">
                  <c:v>2.97</c:v>
                </c:pt>
              </c:numCache>
            </c:numRef>
          </c:yVal>
          <c:smooth val="0"/>
          <c:extLst>
            <c:ext xmlns:c16="http://schemas.microsoft.com/office/drawing/2014/chart" uri="{C3380CC4-5D6E-409C-BE32-E72D297353CC}">
              <c16:uniqueId val="{00000012-49E1-4BD4-A119-76A5CF32FF13}"/>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legend>
      <c:legendPos val="r"/>
      <c:layout>
        <c:manualLayout>
          <c:xMode val="edge"/>
          <c:yMode val="edge"/>
          <c:x val="0.63615066345873428"/>
          <c:y val="9.2993411782350544E-2"/>
          <c:w val="0.1747688830562846"/>
          <c:h val="0.6366574380820027"/>
        </c:manualLayout>
      </c:layout>
      <c:overlay val="0"/>
      <c:spPr>
        <a:noFill/>
        <a:ln>
          <a:solidFill>
            <a:sysClr val="windowText" lastClr="000000"/>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r>
              <a:rPr lang="en-GB" sz="1200"/>
              <a:t>Western plinths of </a:t>
            </a:r>
          </a:p>
          <a:p>
            <a:pPr algn="l">
              <a:defRPr sz="1200"/>
            </a:pPr>
            <a:r>
              <a:rPr lang="en-GB" sz="1200"/>
              <a:t>linear dunes in north </a:t>
            </a:r>
          </a:p>
          <a:p>
            <a:pPr algn="l">
              <a:defRPr sz="1200"/>
            </a:pPr>
            <a:r>
              <a:rPr lang="en-GB" sz="1200"/>
              <a:t>of NSS (Lancaster</a:t>
            </a:r>
          </a:p>
          <a:p>
            <a:pPr algn="l">
              <a:defRPr sz="1200"/>
            </a:pPr>
            <a:r>
              <a:rPr lang="en-GB" sz="1200"/>
              <a:t> and Ollier, </a:t>
            </a:r>
            <a:r>
              <a:rPr lang="en-GB" sz="1200" baseline="0"/>
              <a:t>1983)</a:t>
            </a:r>
            <a:endParaRPr lang="en-GB" sz="1200"/>
          </a:p>
        </c:rich>
      </c:tx>
      <c:layout>
        <c:manualLayout>
          <c:xMode val="edge"/>
          <c:yMode val="edge"/>
          <c:x val="0.3700121923481679"/>
          <c:y val="6.085673828647551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0"/>
          <c:order val="0"/>
          <c:tx>
            <c:v>SI W</c:v>
          </c:tx>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NSS'!$AF$314:$AM$314</c:f>
              <c:numCache>
                <c:formatCode>General</c:formatCode>
                <c:ptCount val="8"/>
                <c:pt idx="0">
                  <c:v>0</c:v>
                </c:pt>
                <c:pt idx="1">
                  <c:v>1.27</c:v>
                </c:pt>
                <c:pt idx="2">
                  <c:v>28.66</c:v>
                </c:pt>
                <c:pt idx="3">
                  <c:v>27.85</c:v>
                </c:pt>
                <c:pt idx="4">
                  <c:v>17.79</c:v>
                </c:pt>
                <c:pt idx="5">
                  <c:v>12.24</c:v>
                </c:pt>
                <c:pt idx="6">
                  <c:v>8.23</c:v>
                </c:pt>
                <c:pt idx="7">
                  <c:v>3.04</c:v>
                </c:pt>
              </c:numCache>
            </c:numRef>
          </c:yVal>
          <c:smooth val="0"/>
          <c:extLst>
            <c:ext xmlns:c16="http://schemas.microsoft.com/office/drawing/2014/chart" uri="{C3380CC4-5D6E-409C-BE32-E72D297353CC}">
              <c16:uniqueId val="{00000000-F713-4EAE-B612-BE5E13AA1D87}"/>
            </c:ext>
          </c:extLst>
        </c:ser>
        <c:ser>
          <c:idx val="3"/>
          <c:order val="1"/>
          <c:tx>
            <c:v>SII W</c:v>
          </c:tx>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NSS'!$AF$316:$AM$316</c:f>
              <c:numCache>
                <c:formatCode>General</c:formatCode>
                <c:ptCount val="8"/>
                <c:pt idx="0">
                  <c:v>0</c:v>
                </c:pt>
                <c:pt idx="1">
                  <c:v>0</c:v>
                </c:pt>
                <c:pt idx="2">
                  <c:v>37.020000000000003</c:v>
                </c:pt>
                <c:pt idx="3">
                  <c:v>18.45</c:v>
                </c:pt>
                <c:pt idx="4">
                  <c:v>20.149999999999999</c:v>
                </c:pt>
                <c:pt idx="5">
                  <c:v>18.45</c:v>
                </c:pt>
                <c:pt idx="6">
                  <c:v>7.78</c:v>
                </c:pt>
                <c:pt idx="7">
                  <c:v>4.21</c:v>
                </c:pt>
              </c:numCache>
            </c:numRef>
          </c:yVal>
          <c:smooth val="0"/>
          <c:extLst>
            <c:ext xmlns:c16="http://schemas.microsoft.com/office/drawing/2014/chart" uri="{C3380CC4-5D6E-409C-BE32-E72D297353CC}">
              <c16:uniqueId val="{00000001-F713-4EAE-B612-BE5E13AA1D87}"/>
            </c:ext>
          </c:extLst>
        </c:ser>
        <c:ser>
          <c:idx val="6"/>
          <c:order val="2"/>
          <c:tx>
            <c:v>SIII W</c:v>
          </c:tx>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NSS'!$AF$318:$AM$318</c:f>
              <c:numCache>
                <c:formatCode>General</c:formatCode>
                <c:ptCount val="8"/>
                <c:pt idx="0">
                  <c:v>0</c:v>
                </c:pt>
                <c:pt idx="1">
                  <c:v>1.79</c:v>
                </c:pt>
                <c:pt idx="2">
                  <c:v>36.97</c:v>
                </c:pt>
                <c:pt idx="3">
                  <c:v>16.36</c:v>
                </c:pt>
                <c:pt idx="4">
                  <c:v>11.27</c:v>
                </c:pt>
                <c:pt idx="5">
                  <c:v>13.58</c:v>
                </c:pt>
                <c:pt idx="6">
                  <c:v>12.55</c:v>
                </c:pt>
                <c:pt idx="7">
                  <c:v>4.62</c:v>
                </c:pt>
              </c:numCache>
            </c:numRef>
          </c:yVal>
          <c:smooth val="0"/>
          <c:extLst>
            <c:ext xmlns:c16="http://schemas.microsoft.com/office/drawing/2014/chart" uri="{C3380CC4-5D6E-409C-BE32-E72D297353CC}">
              <c16:uniqueId val="{00000002-F713-4EAE-B612-BE5E13AA1D87}"/>
            </c:ext>
          </c:extLst>
        </c:ser>
        <c:ser>
          <c:idx val="8"/>
          <c:order val="3"/>
          <c:tx>
            <c:v>IV W</c:v>
          </c:tx>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NSS'!$AF$320:$AM$320</c:f>
              <c:numCache>
                <c:formatCode>General</c:formatCode>
                <c:ptCount val="8"/>
                <c:pt idx="0">
                  <c:v>0</c:v>
                </c:pt>
                <c:pt idx="1">
                  <c:v>1.36</c:v>
                </c:pt>
                <c:pt idx="2">
                  <c:v>37.840000000000003</c:v>
                </c:pt>
                <c:pt idx="3">
                  <c:v>10.48</c:v>
                </c:pt>
                <c:pt idx="4">
                  <c:v>9.52</c:v>
                </c:pt>
                <c:pt idx="5">
                  <c:v>16.579999999999998</c:v>
                </c:pt>
                <c:pt idx="6">
                  <c:v>13.35</c:v>
                </c:pt>
                <c:pt idx="7">
                  <c:v>6.77</c:v>
                </c:pt>
              </c:numCache>
            </c:numRef>
          </c:yVal>
          <c:smooth val="0"/>
          <c:extLst>
            <c:ext xmlns:c16="http://schemas.microsoft.com/office/drawing/2014/chart" uri="{C3380CC4-5D6E-409C-BE32-E72D297353CC}">
              <c16:uniqueId val="{00000003-F713-4EAE-B612-BE5E13AA1D87}"/>
            </c:ext>
          </c:extLst>
        </c:ser>
        <c:ser>
          <c:idx val="10"/>
          <c:order val="4"/>
          <c:tx>
            <c:v>SV W</c:v>
          </c:tx>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NSS'!$AF$322:$AM$322</c:f>
              <c:numCache>
                <c:formatCode>General</c:formatCode>
                <c:ptCount val="8"/>
                <c:pt idx="0">
                  <c:v>0.09</c:v>
                </c:pt>
                <c:pt idx="1">
                  <c:v>1.22</c:v>
                </c:pt>
                <c:pt idx="2">
                  <c:v>17.149999999999999</c:v>
                </c:pt>
                <c:pt idx="3">
                  <c:v>30.02</c:v>
                </c:pt>
                <c:pt idx="4">
                  <c:v>19.079999999999998</c:v>
                </c:pt>
                <c:pt idx="5">
                  <c:v>13.58</c:v>
                </c:pt>
                <c:pt idx="6">
                  <c:v>11.83</c:v>
                </c:pt>
                <c:pt idx="7">
                  <c:v>5.3</c:v>
                </c:pt>
              </c:numCache>
            </c:numRef>
          </c:yVal>
          <c:smooth val="0"/>
          <c:extLst>
            <c:ext xmlns:c16="http://schemas.microsoft.com/office/drawing/2014/chart" uri="{C3380CC4-5D6E-409C-BE32-E72D297353CC}">
              <c16:uniqueId val="{00000004-F713-4EAE-B612-BE5E13AA1D87}"/>
            </c:ext>
          </c:extLst>
        </c:ser>
        <c:ser>
          <c:idx val="12"/>
          <c:order val="5"/>
          <c:tx>
            <c:v>SVI W</c:v>
          </c:tx>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NSS'!$AF$324:$AM$324</c:f>
              <c:numCache>
                <c:formatCode>General</c:formatCode>
                <c:ptCount val="8"/>
                <c:pt idx="0">
                  <c:v>0</c:v>
                </c:pt>
                <c:pt idx="1">
                  <c:v>2.12</c:v>
                </c:pt>
                <c:pt idx="2">
                  <c:v>28.85</c:v>
                </c:pt>
                <c:pt idx="3">
                  <c:v>21.06</c:v>
                </c:pt>
                <c:pt idx="4">
                  <c:v>10.72</c:v>
                </c:pt>
                <c:pt idx="5">
                  <c:v>10.5</c:v>
                </c:pt>
                <c:pt idx="6">
                  <c:v>15.1</c:v>
                </c:pt>
                <c:pt idx="7">
                  <c:v>7.45</c:v>
                </c:pt>
              </c:numCache>
            </c:numRef>
          </c:yVal>
          <c:smooth val="0"/>
          <c:extLst>
            <c:ext xmlns:c16="http://schemas.microsoft.com/office/drawing/2014/chart" uri="{C3380CC4-5D6E-409C-BE32-E72D297353CC}">
              <c16:uniqueId val="{00000005-F713-4EAE-B612-BE5E13AA1D87}"/>
            </c:ext>
          </c:extLst>
        </c:ser>
        <c:ser>
          <c:idx val="14"/>
          <c:order val="6"/>
          <c:tx>
            <c:v>SVII W</c:v>
          </c:tx>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NSS'!$AF$326:$AM$326</c:f>
              <c:numCache>
                <c:formatCode>General</c:formatCode>
                <c:ptCount val="8"/>
                <c:pt idx="0">
                  <c:v>0</c:v>
                </c:pt>
                <c:pt idx="1">
                  <c:v>4.74</c:v>
                </c:pt>
                <c:pt idx="2">
                  <c:v>21.76</c:v>
                </c:pt>
                <c:pt idx="3">
                  <c:v>12.18</c:v>
                </c:pt>
                <c:pt idx="4">
                  <c:v>8.5399999999999991</c:v>
                </c:pt>
                <c:pt idx="5">
                  <c:v>12.17</c:v>
                </c:pt>
                <c:pt idx="6">
                  <c:v>11.09</c:v>
                </c:pt>
                <c:pt idx="7">
                  <c:v>7.04</c:v>
                </c:pt>
              </c:numCache>
            </c:numRef>
          </c:yVal>
          <c:smooth val="0"/>
          <c:extLst>
            <c:ext xmlns:c16="http://schemas.microsoft.com/office/drawing/2014/chart" uri="{C3380CC4-5D6E-409C-BE32-E72D297353CC}">
              <c16:uniqueId val="{00000006-F713-4EAE-B612-BE5E13AA1D87}"/>
            </c:ext>
          </c:extLst>
        </c:ser>
        <c:ser>
          <c:idx val="16"/>
          <c:order val="7"/>
          <c:tx>
            <c:v>SVIII W</c:v>
          </c:tx>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NSS'!$AF$328:$AM$328</c:f>
              <c:numCache>
                <c:formatCode>General</c:formatCode>
                <c:ptCount val="8"/>
                <c:pt idx="0">
                  <c:v>0</c:v>
                </c:pt>
                <c:pt idx="1">
                  <c:v>1.96</c:v>
                </c:pt>
                <c:pt idx="2">
                  <c:v>46.21</c:v>
                </c:pt>
                <c:pt idx="3">
                  <c:v>18.64</c:v>
                </c:pt>
                <c:pt idx="4">
                  <c:v>7.2</c:v>
                </c:pt>
                <c:pt idx="5">
                  <c:v>9.08</c:v>
                </c:pt>
                <c:pt idx="6">
                  <c:v>9.59</c:v>
                </c:pt>
                <c:pt idx="7">
                  <c:v>4.54</c:v>
                </c:pt>
              </c:numCache>
            </c:numRef>
          </c:yVal>
          <c:smooth val="0"/>
          <c:extLst>
            <c:ext xmlns:c16="http://schemas.microsoft.com/office/drawing/2014/chart" uri="{C3380CC4-5D6E-409C-BE32-E72D297353CC}">
              <c16:uniqueId val="{00000007-F713-4EAE-B612-BE5E13AA1D87}"/>
            </c:ext>
          </c:extLst>
        </c:ser>
        <c:ser>
          <c:idx val="18"/>
          <c:order val="8"/>
          <c:tx>
            <c:v>SIX W</c:v>
          </c:tx>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NSS'!$AF$330:$AM$330</c:f>
              <c:numCache>
                <c:formatCode>General</c:formatCode>
                <c:ptCount val="8"/>
                <c:pt idx="0">
                  <c:v>0</c:v>
                </c:pt>
                <c:pt idx="1">
                  <c:v>5.43</c:v>
                </c:pt>
                <c:pt idx="2">
                  <c:v>31.79</c:v>
                </c:pt>
                <c:pt idx="3">
                  <c:v>20.29</c:v>
                </c:pt>
                <c:pt idx="4">
                  <c:v>9.6</c:v>
                </c:pt>
                <c:pt idx="5">
                  <c:v>9.33</c:v>
                </c:pt>
                <c:pt idx="6">
                  <c:v>11.57</c:v>
                </c:pt>
                <c:pt idx="7">
                  <c:v>7.16</c:v>
                </c:pt>
              </c:numCache>
            </c:numRef>
          </c:yVal>
          <c:smooth val="0"/>
          <c:extLst>
            <c:ext xmlns:c16="http://schemas.microsoft.com/office/drawing/2014/chart" uri="{C3380CC4-5D6E-409C-BE32-E72D297353CC}">
              <c16:uniqueId val="{00000008-F713-4EAE-B612-BE5E13AA1D87}"/>
            </c:ext>
          </c:extLst>
        </c:ser>
        <c:ser>
          <c:idx val="20"/>
          <c:order val="9"/>
          <c:tx>
            <c:v>SXVIII W</c:v>
          </c:tx>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NSS'!$AF$332:$AM$332</c:f>
              <c:numCache>
                <c:formatCode>General</c:formatCode>
                <c:ptCount val="8"/>
                <c:pt idx="0">
                  <c:v>0</c:v>
                </c:pt>
                <c:pt idx="1">
                  <c:v>1.87</c:v>
                </c:pt>
                <c:pt idx="2">
                  <c:v>14.54</c:v>
                </c:pt>
                <c:pt idx="3">
                  <c:v>29.38</c:v>
                </c:pt>
                <c:pt idx="4">
                  <c:v>32.090000000000003</c:v>
                </c:pt>
                <c:pt idx="5">
                  <c:v>12.68</c:v>
                </c:pt>
                <c:pt idx="6">
                  <c:v>5.0999999999999996</c:v>
                </c:pt>
                <c:pt idx="7">
                  <c:v>2.97</c:v>
                </c:pt>
              </c:numCache>
            </c:numRef>
          </c:yVal>
          <c:smooth val="0"/>
          <c:extLst>
            <c:ext xmlns:c16="http://schemas.microsoft.com/office/drawing/2014/chart" uri="{C3380CC4-5D6E-409C-BE32-E72D297353CC}">
              <c16:uniqueId val="{00000009-F713-4EAE-B612-BE5E13AA1D87}"/>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max val="60"/>
        </c:scaling>
        <c:delete val="0"/>
        <c:axPos val="r"/>
        <c:title>
          <c:tx>
            <c:rich>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r>
                  <a:rPr lang="en-GB">
                    <a:solidFill>
                      <a:schemeClr val="bg1">
                        <a:lumMod val="50000"/>
                      </a:schemeClr>
                    </a:solidFill>
                  </a:rPr>
                  <a:t>Volume (%)</a:t>
                </a:r>
              </a:p>
              <a:p>
                <a:pPr>
                  <a:defRPr>
                    <a:solidFill>
                      <a:schemeClr val="bg1">
                        <a:lumMod val="50000"/>
                      </a:schemeClr>
                    </a:solidFill>
                  </a:defRPr>
                </a:pPr>
                <a:r>
                  <a:rPr lang="en-GB">
                    <a:solidFill>
                      <a:schemeClr val="bg1">
                        <a:lumMod val="50000"/>
                      </a:schemeClr>
                    </a:solidFill>
                  </a:rPr>
                  <a:t>Lancaster</a:t>
                </a:r>
                <a:r>
                  <a:rPr lang="en-GB" baseline="0">
                    <a:solidFill>
                      <a:schemeClr val="bg1">
                        <a:lumMod val="50000"/>
                      </a:schemeClr>
                    </a:solidFill>
                  </a:rPr>
                  <a:t> &amp; Ollier (1983) data</a:t>
                </a:r>
                <a:endParaRPr lang="en-GB">
                  <a:solidFill>
                    <a:schemeClr val="bg1">
                      <a:lumMod val="50000"/>
                    </a:schemeClr>
                  </a:solidFill>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crossAx val="384250200"/>
        <c:crosses val="max"/>
        <c:crossBetween val="midCat"/>
      </c:valAx>
      <c:spPr>
        <a:noFill/>
        <a:ln>
          <a:solidFill>
            <a:schemeClr val="tx1"/>
          </a:solidFill>
        </a:ln>
        <a:effectLst/>
      </c:spPr>
    </c:plotArea>
    <c:legend>
      <c:legendPos val="r"/>
      <c:layout>
        <c:manualLayout>
          <c:xMode val="edge"/>
          <c:yMode val="edge"/>
          <c:x val="0.63615066345873439"/>
          <c:y val="5.7151508041044422E-2"/>
          <c:w val="0.18634295713035867"/>
          <c:h val="0.66737906986026474"/>
        </c:manualLayout>
      </c:layout>
      <c:overlay val="0"/>
      <c:spPr>
        <a:noFill/>
        <a:ln>
          <a:solidFill>
            <a:schemeClr val="bg1">
              <a:lumMod val="75000"/>
            </a:schemeClr>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NSS'!$AF$313:$AM$313</c:f>
              <c:numCache>
                <c:formatCode>General</c:formatCode>
                <c:ptCount val="8"/>
                <c:pt idx="0">
                  <c:v>0</c:v>
                </c:pt>
                <c:pt idx="1">
                  <c:v>0</c:v>
                </c:pt>
                <c:pt idx="2">
                  <c:v>15.31</c:v>
                </c:pt>
                <c:pt idx="3">
                  <c:v>21.85</c:v>
                </c:pt>
                <c:pt idx="4">
                  <c:v>26.97</c:v>
                </c:pt>
                <c:pt idx="5">
                  <c:v>23.56</c:v>
                </c:pt>
                <c:pt idx="6">
                  <c:v>9.6</c:v>
                </c:pt>
                <c:pt idx="7">
                  <c:v>2.17</c:v>
                </c:pt>
              </c:numCache>
            </c:numRef>
          </c:yVal>
          <c:smooth val="0"/>
          <c:extLst>
            <c:ext xmlns:c16="http://schemas.microsoft.com/office/drawing/2014/chart" uri="{C3380CC4-5D6E-409C-BE32-E72D297353CC}">
              <c16:uniqueId val="{00000000-9B1D-4072-9932-DDD537EAE8D4}"/>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NSS'!$AF$314:$AM$314</c:f>
              <c:numCache>
                <c:formatCode>General</c:formatCode>
                <c:ptCount val="8"/>
                <c:pt idx="0">
                  <c:v>0</c:v>
                </c:pt>
                <c:pt idx="1">
                  <c:v>1.27</c:v>
                </c:pt>
                <c:pt idx="2">
                  <c:v>28.66</c:v>
                </c:pt>
                <c:pt idx="3">
                  <c:v>27.85</c:v>
                </c:pt>
                <c:pt idx="4">
                  <c:v>17.79</c:v>
                </c:pt>
                <c:pt idx="5">
                  <c:v>12.24</c:v>
                </c:pt>
                <c:pt idx="6">
                  <c:v>8.23</c:v>
                </c:pt>
                <c:pt idx="7">
                  <c:v>3.04</c:v>
                </c:pt>
              </c:numCache>
            </c:numRef>
          </c:yVal>
          <c:smooth val="0"/>
          <c:extLst>
            <c:ext xmlns:c16="http://schemas.microsoft.com/office/drawing/2014/chart" uri="{C3380CC4-5D6E-409C-BE32-E72D297353CC}">
              <c16:uniqueId val="{00000001-9B1D-4072-9932-DDD537EAE8D4}"/>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NSS'!$AF$315:$AM$315</c:f>
              <c:numCache>
                <c:formatCode>General</c:formatCode>
                <c:ptCount val="8"/>
                <c:pt idx="0">
                  <c:v>0</c:v>
                </c:pt>
                <c:pt idx="1">
                  <c:v>0</c:v>
                </c:pt>
                <c:pt idx="2">
                  <c:v>15.82</c:v>
                </c:pt>
                <c:pt idx="3">
                  <c:v>38.799999999999997</c:v>
                </c:pt>
                <c:pt idx="4">
                  <c:v>27.13</c:v>
                </c:pt>
                <c:pt idx="5">
                  <c:v>10.210000000000001</c:v>
                </c:pt>
                <c:pt idx="6">
                  <c:v>4.9000000000000004</c:v>
                </c:pt>
                <c:pt idx="7">
                  <c:v>2.13</c:v>
                </c:pt>
              </c:numCache>
            </c:numRef>
          </c:yVal>
          <c:smooth val="0"/>
          <c:extLst>
            <c:ext xmlns:c16="http://schemas.microsoft.com/office/drawing/2014/chart" uri="{C3380CC4-5D6E-409C-BE32-E72D297353CC}">
              <c16:uniqueId val="{00000002-9B1D-4072-9932-DDD537EAE8D4}"/>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NSS'!$AF$316:$AM$316</c:f>
              <c:numCache>
                <c:formatCode>General</c:formatCode>
                <c:ptCount val="8"/>
                <c:pt idx="0">
                  <c:v>0</c:v>
                </c:pt>
                <c:pt idx="1">
                  <c:v>0</c:v>
                </c:pt>
                <c:pt idx="2">
                  <c:v>37.020000000000003</c:v>
                </c:pt>
                <c:pt idx="3">
                  <c:v>18.45</c:v>
                </c:pt>
                <c:pt idx="4">
                  <c:v>20.149999999999999</c:v>
                </c:pt>
                <c:pt idx="5">
                  <c:v>18.45</c:v>
                </c:pt>
                <c:pt idx="6">
                  <c:v>7.78</c:v>
                </c:pt>
                <c:pt idx="7">
                  <c:v>4.21</c:v>
                </c:pt>
              </c:numCache>
            </c:numRef>
          </c:yVal>
          <c:smooth val="0"/>
          <c:extLst>
            <c:ext xmlns:c16="http://schemas.microsoft.com/office/drawing/2014/chart" uri="{C3380CC4-5D6E-409C-BE32-E72D297353CC}">
              <c16:uniqueId val="{00000003-9B1D-4072-9932-DDD537EAE8D4}"/>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NSS'!$AF$317:$AM$317</c:f>
              <c:numCache>
                <c:formatCode>General</c:formatCode>
                <c:ptCount val="8"/>
                <c:pt idx="0">
                  <c:v>0</c:v>
                </c:pt>
                <c:pt idx="1">
                  <c:v>2.96</c:v>
                </c:pt>
                <c:pt idx="2">
                  <c:v>9.77</c:v>
                </c:pt>
                <c:pt idx="3">
                  <c:v>72.45</c:v>
                </c:pt>
                <c:pt idx="4">
                  <c:v>37.94</c:v>
                </c:pt>
                <c:pt idx="5">
                  <c:v>25.64</c:v>
                </c:pt>
                <c:pt idx="6">
                  <c:v>9.31</c:v>
                </c:pt>
                <c:pt idx="7">
                  <c:v>1.44</c:v>
                </c:pt>
              </c:numCache>
            </c:numRef>
          </c:yVal>
          <c:smooth val="0"/>
          <c:extLst>
            <c:ext xmlns:c16="http://schemas.microsoft.com/office/drawing/2014/chart" uri="{C3380CC4-5D6E-409C-BE32-E72D297353CC}">
              <c16:uniqueId val="{00000004-9B1D-4072-9932-DDD537EAE8D4}"/>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NSS'!$AF$318:$AM$318</c:f>
              <c:numCache>
                <c:formatCode>General</c:formatCode>
                <c:ptCount val="8"/>
                <c:pt idx="0">
                  <c:v>0</c:v>
                </c:pt>
                <c:pt idx="1">
                  <c:v>1.79</c:v>
                </c:pt>
                <c:pt idx="2">
                  <c:v>36.97</c:v>
                </c:pt>
                <c:pt idx="3">
                  <c:v>16.36</c:v>
                </c:pt>
                <c:pt idx="4">
                  <c:v>11.27</c:v>
                </c:pt>
                <c:pt idx="5">
                  <c:v>13.58</c:v>
                </c:pt>
                <c:pt idx="6">
                  <c:v>12.55</c:v>
                </c:pt>
                <c:pt idx="7">
                  <c:v>4.62</c:v>
                </c:pt>
              </c:numCache>
            </c:numRef>
          </c:yVal>
          <c:smooth val="0"/>
          <c:extLst>
            <c:ext xmlns:c16="http://schemas.microsoft.com/office/drawing/2014/chart" uri="{C3380CC4-5D6E-409C-BE32-E72D297353CC}">
              <c16:uniqueId val="{00000005-9B1D-4072-9932-DDD537EAE8D4}"/>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NSS'!$AF$319:$AM$319</c:f>
              <c:numCache>
                <c:formatCode>General</c:formatCode>
                <c:ptCount val="8"/>
                <c:pt idx="0">
                  <c:v>0</c:v>
                </c:pt>
                <c:pt idx="1">
                  <c:v>0</c:v>
                </c:pt>
                <c:pt idx="2">
                  <c:v>9.82</c:v>
                </c:pt>
                <c:pt idx="3">
                  <c:v>50.53</c:v>
                </c:pt>
                <c:pt idx="4">
                  <c:v>23.55</c:v>
                </c:pt>
                <c:pt idx="5">
                  <c:v>6.56</c:v>
                </c:pt>
                <c:pt idx="6">
                  <c:v>5.83</c:v>
                </c:pt>
                <c:pt idx="7">
                  <c:v>2.61</c:v>
                </c:pt>
              </c:numCache>
            </c:numRef>
          </c:yVal>
          <c:smooth val="0"/>
          <c:extLst>
            <c:ext xmlns:c16="http://schemas.microsoft.com/office/drawing/2014/chart" uri="{C3380CC4-5D6E-409C-BE32-E72D297353CC}">
              <c16:uniqueId val="{00000006-9B1D-4072-9932-DDD537EAE8D4}"/>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NSS'!$AF$320:$AM$320</c:f>
              <c:numCache>
                <c:formatCode>General</c:formatCode>
                <c:ptCount val="8"/>
                <c:pt idx="0">
                  <c:v>0</c:v>
                </c:pt>
                <c:pt idx="1">
                  <c:v>1.36</c:v>
                </c:pt>
                <c:pt idx="2">
                  <c:v>37.840000000000003</c:v>
                </c:pt>
                <c:pt idx="3">
                  <c:v>10.48</c:v>
                </c:pt>
                <c:pt idx="4">
                  <c:v>9.52</c:v>
                </c:pt>
                <c:pt idx="5">
                  <c:v>16.579999999999998</c:v>
                </c:pt>
                <c:pt idx="6">
                  <c:v>13.35</c:v>
                </c:pt>
                <c:pt idx="7">
                  <c:v>6.77</c:v>
                </c:pt>
              </c:numCache>
            </c:numRef>
          </c:yVal>
          <c:smooth val="0"/>
          <c:extLst>
            <c:ext xmlns:c16="http://schemas.microsoft.com/office/drawing/2014/chart" uri="{C3380CC4-5D6E-409C-BE32-E72D297353CC}">
              <c16:uniqueId val="{00000007-9B1D-4072-9932-DDD537EAE8D4}"/>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NSS'!$AF$321:$AM$321</c:f>
              <c:numCache>
                <c:formatCode>General</c:formatCode>
                <c:ptCount val="8"/>
                <c:pt idx="0">
                  <c:v>0</c:v>
                </c:pt>
                <c:pt idx="1">
                  <c:v>0</c:v>
                </c:pt>
                <c:pt idx="2">
                  <c:v>8.0399999999999991</c:v>
                </c:pt>
                <c:pt idx="3">
                  <c:v>23.77</c:v>
                </c:pt>
                <c:pt idx="4">
                  <c:v>30.36</c:v>
                </c:pt>
                <c:pt idx="5">
                  <c:v>22.54</c:v>
                </c:pt>
                <c:pt idx="6">
                  <c:v>10.14</c:v>
                </c:pt>
                <c:pt idx="7">
                  <c:v>3.76</c:v>
                </c:pt>
              </c:numCache>
            </c:numRef>
          </c:yVal>
          <c:smooth val="0"/>
          <c:extLst>
            <c:ext xmlns:c16="http://schemas.microsoft.com/office/drawing/2014/chart" uri="{C3380CC4-5D6E-409C-BE32-E72D297353CC}">
              <c16:uniqueId val="{00000008-9B1D-4072-9932-DDD537EAE8D4}"/>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NSS'!$AF$322:$AM$322</c:f>
              <c:numCache>
                <c:formatCode>General</c:formatCode>
                <c:ptCount val="8"/>
                <c:pt idx="0">
                  <c:v>0.09</c:v>
                </c:pt>
                <c:pt idx="1">
                  <c:v>1.22</c:v>
                </c:pt>
                <c:pt idx="2">
                  <c:v>17.149999999999999</c:v>
                </c:pt>
                <c:pt idx="3">
                  <c:v>30.02</c:v>
                </c:pt>
                <c:pt idx="4">
                  <c:v>19.079999999999998</c:v>
                </c:pt>
                <c:pt idx="5">
                  <c:v>13.58</c:v>
                </c:pt>
                <c:pt idx="6">
                  <c:v>11.83</c:v>
                </c:pt>
                <c:pt idx="7">
                  <c:v>5.3</c:v>
                </c:pt>
              </c:numCache>
            </c:numRef>
          </c:yVal>
          <c:smooth val="0"/>
          <c:extLst>
            <c:ext xmlns:c16="http://schemas.microsoft.com/office/drawing/2014/chart" uri="{C3380CC4-5D6E-409C-BE32-E72D297353CC}">
              <c16:uniqueId val="{00000009-9B1D-4072-9932-DDD537EAE8D4}"/>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NSS'!$AF$323:$AM$323</c:f>
              <c:numCache>
                <c:formatCode>General</c:formatCode>
                <c:ptCount val="8"/>
                <c:pt idx="0">
                  <c:v>0</c:v>
                </c:pt>
                <c:pt idx="1">
                  <c:v>7.48</c:v>
                </c:pt>
                <c:pt idx="2">
                  <c:v>22.66</c:v>
                </c:pt>
                <c:pt idx="3">
                  <c:v>19.14</c:v>
                </c:pt>
                <c:pt idx="4">
                  <c:v>16.760000000000002</c:v>
                </c:pt>
                <c:pt idx="5">
                  <c:v>12.66</c:v>
                </c:pt>
                <c:pt idx="6">
                  <c:v>13.17</c:v>
                </c:pt>
                <c:pt idx="7">
                  <c:v>5.29</c:v>
                </c:pt>
              </c:numCache>
            </c:numRef>
          </c:yVal>
          <c:smooth val="0"/>
          <c:extLst>
            <c:ext xmlns:c16="http://schemas.microsoft.com/office/drawing/2014/chart" uri="{C3380CC4-5D6E-409C-BE32-E72D297353CC}">
              <c16:uniqueId val="{0000000A-9B1D-4072-9932-DDD537EAE8D4}"/>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NSS'!$AF$324:$AM$324</c:f>
              <c:numCache>
                <c:formatCode>General</c:formatCode>
                <c:ptCount val="8"/>
                <c:pt idx="0">
                  <c:v>0</c:v>
                </c:pt>
                <c:pt idx="1">
                  <c:v>2.12</c:v>
                </c:pt>
                <c:pt idx="2">
                  <c:v>28.85</c:v>
                </c:pt>
                <c:pt idx="3">
                  <c:v>21.06</c:v>
                </c:pt>
                <c:pt idx="4">
                  <c:v>10.72</c:v>
                </c:pt>
                <c:pt idx="5">
                  <c:v>10.5</c:v>
                </c:pt>
                <c:pt idx="6">
                  <c:v>15.1</c:v>
                </c:pt>
                <c:pt idx="7">
                  <c:v>7.45</c:v>
                </c:pt>
              </c:numCache>
            </c:numRef>
          </c:yVal>
          <c:smooth val="0"/>
          <c:extLst>
            <c:ext xmlns:c16="http://schemas.microsoft.com/office/drawing/2014/chart" uri="{C3380CC4-5D6E-409C-BE32-E72D297353CC}">
              <c16:uniqueId val="{0000000B-9B1D-4072-9932-DDD537EAE8D4}"/>
            </c:ext>
          </c:extLst>
        </c:ser>
        <c:ser>
          <c:idx val="13"/>
          <c:order val="12"/>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NSS'!$AF$325:$AM$325</c:f>
              <c:numCache>
                <c:formatCode>General</c:formatCode>
                <c:ptCount val="8"/>
                <c:pt idx="0">
                  <c:v>0</c:v>
                </c:pt>
                <c:pt idx="1">
                  <c:v>4.3</c:v>
                </c:pt>
                <c:pt idx="2">
                  <c:v>21.72</c:v>
                </c:pt>
                <c:pt idx="3">
                  <c:v>27.28</c:v>
                </c:pt>
                <c:pt idx="4">
                  <c:v>17.149999999999999</c:v>
                </c:pt>
                <c:pt idx="5">
                  <c:v>13.24</c:v>
                </c:pt>
                <c:pt idx="6">
                  <c:v>10.83</c:v>
                </c:pt>
                <c:pt idx="7">
                  <c:v>3.78</c:v>
                </c:pt>
              </c:numCache>
            </c:numRef>
          </c:yVal>
          <c:smooth val="0"/>
          <c:extLst>
            <c:ext xmlns:c16="http://schemas.microsoft.com/office/drawing/2014/chart" uri="{C3380CC4-5D6E-409C-BE32-E72D297353CC}">
              <c16:uniqueId val="{0000000C-9B1D-4072-9932-DDD537EAE8D4}"/>
            </c:ext>
          </c:extLst>
        </c:ser>
        <c:ser>
          <c:idx val="14"/>
          <c:order val="13"/>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NSS'!$AF$326:$AM$326</c:f>
              <c:numCache>
                <c:formatCode>General</c:formatCode>
                <c:ptCount val="8"/>
                <c:pt idx="0">
                  <c:v>0</c:v>
                </c:pt>
                <c:pt idx="1">
                  <c:v>4.74</c:v>
                </c:pt>
                <c:pt idx="2">
                  <c:v>21.76</c:v>
                </c:pt>
                <c:pt idx="3">
                  <c:v>12.18</c:v>
                </c:pt>
                <c:pt idx="4">
                  <c:v>8.5399999999999991</c:v>
                </c:pt>
                <c:pt idx="5">
                  <c:v>12.17</c:v>
                </c:pt>
                <c:pt idx="6">
                  <c:v>11.09</c:v>
                </c:pt>
                <c:pt idx="7">
                  <c:v>7.04</c:v>
                </c:pt>
              </c:numCache>
            </c:numRef>
          </c:yVal>
          <c:smooth val="0"/>
          <c:extLst>
            <c:ext xmlns:c16="http://schemas.microsoft.com/office/drawing/2014/chart" uri="{C3380CC4-5D6E-409C-BE32-E72D297353CC}">
              <c16:uniqueId val="{0000000D-9B1D-4072-9932-DDD537EAE8D4}"/>
            </c:ext>
          </c:extLst>
        </c:ser>
        <c:ser>
          <c:idx val="15"/>
          <c:order val="14"/>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NSS'!$AF$327:$AM$327</c:f>
              <c:numCache>
                <c:formatCode>General</c:formatCode>
                <c:ptCount val="8"/>
                <c:pt idx="0">
                  <c:v>0</c:v>
                </c:pt>
                <c:pt idx="1">
                  <c:v>1.35</c:v>
                </c:pt>
                <c:pt idx="2">
                  <c:v>28.88</c:v>
                </c:pt>
                <c:pt idx="3">
                  <c:v>34.799999999999997</c:v>
                </c:pt>
                <c:pt idx="4">
                  <c:v>15.72</c:v>
                </c:pt>
                <c:pt idx="5">
                  <c:v>9.16</c:v>
                </c:pt>
                <c:pt idx="6">
                  <c:v>6.35</c:v>
                </c:pt>
                <c:pt idx="7">
                  <c:v>2.5499999999999998</c:v>
                </c:pt>
              </c:numCache>
            </c:numRef>
          </c:yVal>
          <c:smooth val="0"/>
          <c:extLst>
            <c:ext xmlns:c16="http://schemas.microsoft.com/office/drawing/2014/chart" uri="{C3380CC4-5D6E-409C-BE32-E72D297353CC}">
              <c16:uniqueId val="{0000000E-9B1D-4072-9932-DDD537EAE8D4}"/>
            </c:ext>
          </c:extLst>
        </c:ser>
        <c:ser>
          <c:idx val="16"/>
          <c:order val="15"/>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NSS'!$AF$328:$AM$328</c:f>
              <c:numCache>
                <c:formatCode>General</c:formatCode>
                <c:ptCount val="8"/>
                <c:pt idx="0">
                  <c:v>0</c:v>
                </c:pt>
                <c:pt idx="1">
                  <c:v>1.96</c:v>
                </c:pt>
                <c:pt idx="2">
                  <c:v>46.21</c:v>
                </c:pt>
                <c:pt idx="3">
                  <c:v>18.64</c:v>
                </c:pt>
                <c:pt idx="4">
                  <c:v>7.2</c:v>
                </c:pt>
                <c:pt idx="5">
                  <c:v>9.08</c:v>
                </c:pt>
                <c:pt idx="6">
                  <c:v>9.59</c:v>
                </c:pt>
                <c:pt idx="7">
                  <c:v>4.54</c:v>
                </c:pt>
              </c:numCache>
            </c:numRef>
          </c:yVal>
          <c:smooth val="0"/>
          <c:extLst>
            <c:ext xmlns:c16="http://schemas.microsoft.com/office/drawing/2014/chart" uri="{C3380CC4-5D6E-409C-BE32-E72D297353CC}">
              <c16:uniqueId val="{0000000F-9B1D-4072-9932-DDD537EAE8D4}"/>
            </c:ext>
          </c:extLst>
        </c:ser>
        <c:ser>
          <c:idx val="17"/>
          <c:order val="16"/>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NSS'!$AF$329:$AM$329</c:f>
              <c:numCache>
                <c:formatCode>General</c:formatCode>
                <c:ptCount val="8"/>
                <c:pt idx="0">
                  <c:v>0</c:v>
                </c:pt>
                <c:pt idx="1">
                  <c:v>2.4</c:v>
                </c:pt>
                <c:pt idx="2">
                  <c:v>20.22</c:v>
                </c:pt>
                <c:pt idx="3">
                  <c:v>12.32</c:v>
                </c:pt>
                <c:pt idx="4">
                  <c:v>25.28</c:v>
                </c:pt>
                <c:pt idx="5">
                  <c:v>25.91</c:v>
                </c:pt>
                <c:pt idx="6">
                  <c:v>12.15</c:v>
                </c:pt>
                <c:pt idx="7">
                  <c:v>2.44</c:v>
                </c:pt>
              </c:numCache>
            </c:numRef>
          </c:yVal>
          <c:smooth val="0"/>
          <c:extLst>
            <c:ext xmlns:c16="http://schemas.microsoft.com/office/drawing/2014/chart" uri="{C3380CC4-5D6E-409C-BE32-E72D297353CC}">
              <c16:uniqueId val="{00000010-9B1D-4072-9932-DDD537EAE8D4}"/>
            </c:ext>
          </c:extLst>
        </c:ser>
        <c:ser>
          <c:idx val="18"/>
          <c:order val="17"/>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NSS'!$AF$330:$AM$330</c:f>
              <c:numCache>
                <c:formatCode>General</c:formatCode>
                <c:ptCount val="8"/>
                <c:pt idx="0">
                  <c:v>0</c:v>
                </c:pt>
                <c:pt idx="1">
                  <c:v>5.43</c:v>
                </c:pt>
                <c:pt idx="2">
                  <c:v>31.79</c:v>
                </c:pt>
                <c:pt idx="3">
                  <c:v>20.29</c:v>
                </c:pt>
                <c:pt idx="4">
                  <c:v>9.6</c:v>
                </c:pt>
                <c:pt idx="5">
                  <c:v>9.33</c:v>
                </c:pt>
                <c:pt idx="6">
                  <c:v>11.57</c:v>
                </c:pt>
                <c:pt idx="7">
                  <c:v>7.16</c:v>
                </c:pt>
              </c:numCache>
            </c:numRef>
          </c:yVal>
          <c:smooth val="0"/>
          <c:extLst>
            <c:ext xmlns:c16="http://schemas.microsoft.com/office/drawing/2014/chart" uri="{C3380CC4-5D6E-409C-BE32-E72D297353CC}">
              <c16:uniqueId val="{00000011-9B1D-4072-9932-DDD537EAE8D4}"/>
            </c:ext>
          </c:extLst>
        </c:ser>
        <c:ser>
          <c:idx val="19"/>
          <c:order val="18"/>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NSS'!$AF$331:$AM$331</c:f>
              <c:numCache>
                <c:formatCode>General</c:formatCode>
                <c:ptCount val="8"/>
                <c:pt idx="0">
                  <c:v>0</c:v>
                </c:pt>
                <c:pt idx="1">
                  <c:v>2.98</c:v>
                </c:pt>
                <c:pt idx="2">
                  <c:v>21.47</c:v>
                </c:pt>
                <c:pt idx="3">
                  <c:v>31.19</c:v>
                </c:pt>
                <c:pt idx="4">
                  <c:v>24.09</c:v>
                </c:pt>
                <c:pt idx="5">
                  <c:v>10.74</c:v>
                </c:pt>
                <c:pt idx="6">
                  <c:v>4.83</c:v>
                </c:pt>
                <c:pt idx="7">
                  <c:v>2.97</c:v>
                </c:pt>
              </c:numCache>
            </c:numRef>
          </c:yVal>
          <c:smooth val="0"/>
          <c:extLst>
            <c:ext xmlns:c16="http://schemas.microsoft.com/office/drawing/2014/chart" uri="{C3380CC4-5D6E-409C-BE32-E72D297353CC}">
              <c16:uniqueId val="{00000012-9B1D-4072-9932-DDD537EAE8D4}"/>
            </c:ext>
          </c:extLst>
        </c:ser>
        <c:ser>
          <c:idx val="20"/>
          <c:order val="19"/>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NSS'!$AF$332:$AM$332</c:f>
              <c:numCache>
                <c:formatCode>General</c:formatCode>
                <c:ptCount val="8"/>
                <c:pt idx="0">
                  <c:v>0</c:v>
                </c:pt>
                <c:pt idx="1">
                  <c:v>1.87</c:v>
                </c:pt>
                <c:pt idx="2">
                  <c:v>14.54</c:v>
                </c:pt>
                <c:pt idx="3">
                  <c:v>29.38</c:v>
                </c:pt>
                <c:pt idx="4">
                  <c:v>32.090000000000003</c:v>
                </c:pt>
                <c:pt idx="5">
                  <c:v>12.68</c:v>
                </c:pt>
                <c:pt idx="6">
                  <c:v>5.0999999999999996</c:v>
                </c:pt>
                <c:pt idx="7">
                  <c:v>2.97</c:v>
                </c:pt>
              </c:numCache>
            </c:numRef>
          </c:yVal>
          <c:smooth val="0"/>
          <c:extLst>
            <c:ext xmlns:c16="http://schemas.microsoft.com/office/drawing/2014/chart" uri="{C3380CC4-5D6E-409C-BE32-E72D297353CC}">
              <c16:uniqueId val="{00000013-9B1D-4072-9932-DDD537EAE8D4}"/>
            </c:ext>
          </c:extLst>
        </c:ser>
        <c:ser>
          <c:idx val="5"/>
          <c:order val="20"/>
          <c:spPr>
            <a:ln w="19050" cap="rnd">
              <a:solidFill>
                <a:schemeClr val="accent6"/>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NSS'!$AF$335:$AM$335</c:f>
              <c:numCache>
                <c:formatCode>General</c:formatCode>
                <c:ptCount val="8"/>
              </c:numCache>
            </c:numRef>
          </c:yVal>
          <c:smooth val="0"/>
          <c:extLst>
            <c:ext xmlns:c16="http://schemas.microsoft.com/office/drawing/2014/chart" uri="{C3380CC4-5D6E-409C-BE32-E72D297353CC}">
              <c16:uniqueId val="{00000014-9B1D-4072-9932-DDD537EAE8D4}"/>
            </c:ext>
          </c:extLst>
        </c:ser>
        <c:ser>
          <c:idx val="21"/>
          <c:order val="21"/>
          <c:spPr>
            <a:ln w="19050" cap="rnd">
              <a:solidFill>
                <a:schemeClr val="accent4">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NSS'!$AF$336:$AM$336</c:f>
              <c:numCache>
                <c:formatCode>General</c:formatCode>
                <c:ptCount val="8"/>
              </c:numCache>
            </c:numRef>
          </c:yVal>
          <c:smooth val="0"/>
          <c:extLst>
            <c:ext xmlns:c16="http://schemas.microsoft.com/office/drawing/2014/chart" uri="{C3380CC4-5D6E-409C-BE32-E72D297353CC}">
              <c16:uniqueId val="{00000015-9B1D-4072-9932-DDD537EAE8D4}"/>
            </c:ext>
          </c:extLst>
        </c:ser>
        <c:ser>
          <c:idx val="22"/>
          <c:order val="22"/>
          <c:spPr>
            <a:ln w="19050" cap="rnd">
              <a:solidFill>
                <a:schemeClr val="accent5">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NSS'!$AF$337:$AM$337</c:f>
              <c:numCache>
                <c:formatCode>General</c:formatCode>
                <c:ptCount val="8"/>
                <c:pt idx="0">
                  <c:v>1.83</c:v>
                </c:pt>
                <c:pt idx="1">
                  <c:v>6.42</c:v>
                </c:pt>
                <c:pt idx="2">
                  <c:v>22.64</c:v>
                </c:pt>
                <c:pt idx="3">
                  <c:v>26.16</c:v>
                </c:pt>
                <c:pt idx="4">
                  <c:v>14.85</c:v>
                </c:pt>
                <c:pt idx="5">
                  <c:v>16.53</c:v>
                </c:pt>
                <c:pt idx="6">
                  <c:v>8.16</c:v>
                </c:pt>
                <c:pt idx="7">
                  <c:v>3.19</c:v>
                </c:pt>
              </c:numCache>
            </c:numRef>
          </c:yVal>
          <c:smooth val="0"/>
          <c:extLst>
            <c:ext xmlns:c16="http://schemas.microsoft.com/office/drawing/2014/chart" uri="{C3380CC4-5D6E-409C-BE32-E72D297353CC}">
              <c16:uniqueId val="{00000016-9B1D-4072-9932-DDD537EAE8D4}"/>
            </c:ext>
          </c:extLst>
        </c:ser>
        <c:ser>
          <c:idx val="23"/>
          <c:order val="23"/>
          <c:spPr>
            <a:ln w="19050" cap="rnd">
              <a:solidFill>
                <a:schemeClr val="accent6">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NSS'!$AF$338:$AM$338</c:f>
              <c:numCache>
                <c:formatCode>General</c:formatCode>
                <c:ptCount val="8"/>
                <c:pt idx="0">
                  <c:v>0</c:v>
                </c:pt>
                <c:pt idx="1">
                  <c:v>3.55</c:v>
                </c:pt>
                <c:pt idx="2">
                  <c:v>29.23</c:v>
                </c:pt>
                <c:pt idx="3">
                  <c:v>20.399999999999999</c:v>
                </c:pt>
                <c:pt idx="4">
                  <c:v>8.26</c:v>
                </c:pt>
                <c:pt idx="5">
                  <c:v>14.81</c:v>
                </c:pt>
                <c:pt idx="6">
                  <c:v>12.16</c:v>
                </c:pt>
                <c:pt idx="7">
                  <c:v>8.16</c:v>
                </c:pt>
              </c:numCache>
            </c:numRef>
          </c:yVal>
          <c:smooth val="0"/>
          <c:extLst>
            <c:ext xmlns:c16="http://schemas.microsoft.com/office/drawing/2014/chart" uri="{C3380CC4-5D6E-409C-BE32-E72D297353CC}">
              <c16:uniqueId val="{00000017-9B1D-4072-9932-DDD537EAE8D4}"/>
            </c:ext>
          </c:extLst>
        </c:ser>
        <c:ser>
          <c:idx val="24"/>
          <c:order val="24"/>
          <c:spPr>
            <a:ln w="19050" cap="rnd">
              <a:solidFill>
                <a:schemeClr val="accent1">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NSS'!$AF$339:$AM$339</c:f>
              <c:numCache>
                <c:formatCode>General</c:formatCode>
                <c:ptCount val="8"/>
                <c:pt idx="0">
                  <c:v>0</c:v>
                </c:pt>
                <c:pt idx="1">
                  <c:v>0.85</c:v>
                </c:pt>
                <c:pt idx="2">
                  <c:v>36.770000000000003</c:v>
                </c:pt>
                <c:pt idx="3">
                  <c:v>25.47</c:v>
                </c:pt>
                <c:pt idx="4">
                  <c:v>9.0500000000000007</c:v>
                </c:pt>
                <c:pt idx="5">
                  <c:v>13.95</c:v>
                </c:pt>
                <c:pt idx="6">
                  <c:v>6.67</c:v>
                </c:pt>
                <c:pt idx="7">
                  <c:v>4.4400000000000004</c:v>
                </c:pt>
              </c:numCache>
            </c:numRef>
          </c:yVal>
          <c:smooth val="0"/>
          <c:extLst>
            <c:ext xmlns:c16="http://schemas.microsoft.com/office/drawing/2014/chart" uri="{C3380CC4-5D6E-409C-BE32-E72D297353CC}">
              <c16:uniqueId val="{00000018-9B1D-4072-9932-DDD537EAE8D4}"/>
            </c:ext>
          </c:extLst>
        </c:ser>
        <c:ser>
          <c:idx val="25"/>
          <c:order val="25"/>
          <c:spPr>
            <a:ln w="19050" cap="rnd">
              <a:solidFill>
                <a:schemeClr val="accent2">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NSS'!$AF$340:$AM$340</c:f>
              <c:numCache>
                <c:formatCode>General</c:formatCode>
                <c:ptCount val="8"/>
                <c:pt idx="0">
                  <c:v>0</c:v>
                </c:pt>
                <c:pt idx="1">
                  <c:v>1.31</c:v>
                </c:pt>
                <c:pt idx="2">
                  <c:v>35.799999999999997</c:v>
                </c:pt>
                <c:pt idx="3">
                  <c:v>30.14</c:v>
                </c:pt>
                <c:pt idx="4">
                  <c:v>11.11</c:v>
                </c:pt>
                <c:pt idx="5">
                  <c:v>13.75</c:v>
                </c:pt>
                <c:pt idx="6">
                  <c:v>3.8</c:v>
                </c:pt>
                <c:pt idx="7">
                  <c:v>1.81</c:v>
                </c:pt>
              </c:numCache>
            </c:numRef>
          </c:yVal>
          <c:smooth val="0"/>
          <c:extLst>
            <c:ext xmlns:c16="http://schemas.microsoft.com/office/drawing/2014/chart" uri="{C3380CC4-5D6E-409C-BE32-E72D297353CC}">
              <c16:uniqueId val="{00000019-9B1D-4072-9932-DDD537EAE8D4}"/>
            </c:ext>
          </c:extLst>
        </c:ser>
        <c:ser>
          <c:idx val="26"/>
          <c:order val="26"/>
          <c:spPr>
            <a:ln w="19050" cap="rnd">
              <a:solidFill>
                <a:schemeClr val="accent3">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NSS'!$AF$341:$AM$341</c:f>
              <c:numCache>
                <c:formatCode>General</c:formatCode>
                <c:ptCount val="8"/>
                <c:pt idx="0">
                  <c:v>0.73</c:v>
                </c:pt>
                <c:pt idx="1">
                  <c:v>9.32</c:v>
                </c:pt>
                <c:pt idx="2">
                  <c:v>31</c:v>
                </c:pt>
                <c:pt idx="3">
                  <c:v>20.37</c:v>
                </c:pt>
                <c:pt idx="4">
                  <c:v>7.85</c:v>
                </c:pt>
                <c:pt idx="5">
                  <c:v>11.98</c:v>
                </c:pt>
                <c:pt idx="6">
                  <c:v>7.58</c:v>
                </c:pt>
                <c:pt idx="7">
                  <c:v>6.72</c:v>
                </c:pt>
              </c:numCache>
            </c:numRef>
          </c:yVal>
          <c:smooth val="0"/>
          <c:extLst>
            <c:ext xmlns:c16="http://schemas.microsoft.com/office/drawing/2014/chart" uri="{C3380CC4-5D6E-409C-BE32-E72D297353CC}">
              <c16:uniqueId val="{0000001A-9B1D-4072-9932-DDD537EAE8D4}"/>
            </c:ext>
          </c:extLst>
        </c:ser>
        <c:ser>
          <c:idx val="27"/>
          <c:order val="27"/>
          <c:spPr>
            <a:ln w="19050" cap="rnd">
              <a:solidFill>
                <a:schemeClr val="accent4">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NSS'!$AF$342:$AM$342</c:f>
              <c:numCache>
                <c:formatCode>General</c:formatCode>
                <c:ptCount val="8"/>
                <c:pt idx="0">
                  <c:v>0.13</c:v>
                </c:pt>
                <c:pt idx="1">
                  <c:v>5.14</c:v>
                </c:pt>
                <c:pt idx="2">
                  <c:v>38.159999999999997</c:v>
                </c:pt>
                <c:pt idx="3">
                  <c:v>22.89</c:v>
                </c:pt>
                <c:pt idx="4">
                  <c:v>6.96</c:v>
                </c:pt>
                <c:pt idx="5">
                  <c:v>8.92</c:v>
                </c:pt>
                <c:pt idx="6">
                  <c:v>6.73</c:v>
                </c:pt>
                <c:pt idx="7">
                  <c:v>6.86</c:v>
                </c:pt>
              </c:numCache>
            </c:numRef>
          </c:yVal>
          <c:smooth val="0"/>
          <c:extLst>
            <c:ext xmlns:c16="http://schemas.microsoft.com/office/drawing/2014/chart" uri="{C3380CC4-5D6E-409C-BE32-E72D297353CC}">
              <c16:uniqueId val="{0000001B-9B1D-4072-9932-DDD537EAE8D4}"/>
            </c:ext>
          </c:extLst>
        </c:ser>
        <c:ser>
          <c:idx val="28"/>
          <c:order val="28"/>
          <c:spPr>
            <a:ln w="19050" cap="rnd">
              <a:solidFill>
                <a:schemeClr val="accent5">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NSS'!$AF$343:$AM$343</c:f>
              <c:numCache>
                <c:formatCode>General</c:formatCode>
                <c:ptCount val="8"/>
                <c:pt idx="0">
                  <c:v>1.01</c:v>
                </c:pt>
                <c:pt idx="1">
                  <c:v>11.44</c:v>
                </c:pt>
                <c:pt idx="2">
                  <c:v>33.29</c:v>
                </c:pt>
                <c:pt idx="3">
                  <c:v>19.100000000000001</c:v>
                </c:pt>
                <c:pt idx="4">
                  <c:v>8.0399999999999991</c:v>
                </c:pt>
                <c:pt idx="5">
                  <c:v>11.98</c:v>
                </c:pt>
                <c:pt idx="6">
                  <c:v>7.83</c:v>
                </c:pt>
                <c:pt idx="7">
                  <c:v>5.93</c:v>
                </c:pt>
              </c:numCache>
            </c:numRef>
          </c:yVal>
          <c:smooth val="0"/>
          <c:extLst>
            <c:ext xmlns:c16="http://schemas.microsoft.com/office/drawing/2014/chart" uri="{C3380CC4-5D6E-409C-BE32-E72D297353CC}">
              <c16:uniqueId val="{0000001C-9B1D-4072-9932-DDD537EAE8D4}"/>
            </c:ext>
          </c:extLst>
        </c:ser>
        <c:ser>
          <c:idx val="29"/>
          <c:order val="29"/>
          <c:spPr>
            <a:ln w="19050" cap="rnd">
              <a:solidFill>
                <a:schemeClr val="accent6">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NSS'!$AF$344:$AM$344</c:f>
              <c:numCache>
                <c:formatCode>General</c:formatCode>
                <c:ptCount val="8"/>
                <c:pt idx="0">
                  <c:v>1.69</c:v>
                </c:pt>
                <c:pt idx="1">
                  <c:v>12.5</c:v>
                </c:pt>
                <c:pt idx="2">
                  <c:v>24.77</c:v>
                </c:pt>
                <c:pt idx="3">
                  <c:v>21.99</c:v>
                </c:pt>
                <c:pt idx="4">
                  <c:v>20.16</c:v>
                </c:pt>
                <c:pt idx="5">
                  <c:v>28.27</c:v>
                </c:pt>
                <c:pt idx="6">
                  <c:v>9.52</c:v>
                </c:pt>
                <c:pt idx="7">
                  <c:v>6.43</c:v>
                </c:pt>
              </c:numCache>
            </c:numRef>
          </c:yVal>
          <c:smooth val="0"/>
          <c:extLst>
            <c:ext xmlns:c16="http://schemas.microsoft.com/office/drawing/2014/chart" uri="{C3380CC4-5D6E-409C-BE32-E72D297353CC}">
              <c16:uniqueId val="{0000001D-9B1D-4072-9932-DDD537EAE8D4}"/>
            </c:ext>
          </c:extLst>
        </c:ser>
        <c:ser>
          <c:idx val="30"/>
          <c:order val="30"/>
          <c:spPr>
            <a:ln w="19050" cap="rnd">
              <a:solidFill>
                <a:schemeClr val="accent1">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NSS'!$AF$345:$AM$345</c:f>
              <c:numCache>
                <c:formatCode>General</c:formatCode>
                <c:ptCount val="8"/>
                <c:pt idx="0">
                  <c:v>0</c:v>
                </c:pt>
                <c:pt idx="1">
                  <c:v>0</c:v>
                </c:pt>
                <c:pt idx="2">
                  <c:v>16.91</c:v>
                </c:pt>
                <c:pt idx="3">
                  <c:v>18.89</c:v>
                </c:pt>
                <c:pt idx="4">
                  <c:v>14.05</c:v>
                </c:pt>
                <c:pt idx="5">
                  <c:v>10.73</c:v>
                </c:pt>
                <c:pt idx="6">
                  <c:v>7.36</c:v>
                </c:pt>
                <c:pt idx="7">
                  <c:v>9.14</c:v>
                </c:pt>
              </c:numCache>
            </c:numRef>
          </c:yVal>
          <c:smooth val="0"/>
          <c:extLst>
            <c:ext xmlns:c16="http://schemas.microsoft.com/office/drawing/2014/chart" uri="{C3380CC4-5D6E-409C-BE32-E72D297353CC}">
              <c16:uniqueId val="{0000001E-9B1D-4072-9932-DDD537EAE8D4}"/>
            </c:ext>
          </c:extLst>
        </c:ser>
        <c:ser>
          <c:idx val="31"/>
          <c:order val="31"/>
          <c:spPr>
            <a:ln w="19050" cap="rnd">
              <a:solidFill>
                <a:schemeClr val="accent2">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NSS'!$AF$346:$AM$346</c:f>
              <c:numCache>
                <c:formatCode>General</c:formatCode>
                <c:ptCount val="8"/>
                <c:pt idx="0">
                  <c:v>0</c:v>
                </c:pt>
                <c:pt idx="1">
                  <c:v>0</c:v>
                </c:pt>
                <c:pt idx="2">
                  <c:v>16.86</c:v>
                </c:pt>
                <c:pt idx="3">
                  <c:v>8.51</c:v>
                </c:pt>
                <c:pt idx="4">
                  <c:v>7.1</c:v>
                </c:pt>
                <c:pt idx="5">
                  <c:v>9.19</c:v>
                </c:pt>
                <c:pt idx="6">
                  <c:v>10.53</c:v>
                </c:pt>
                <c:pt idx="7">
                  <c:v>13.12</c:v>
                </c:pt>
              </c:numCache>
            </c:numRef>
          </c:yVal>
          <c:smooth val="0"/>
          <c:extLst>
            <c:ext xmlns:c16="http://schemas.microsoft.com/office/drawing/2014/chart" uri="{C3380CC4-5D6E-409C-BE32-E72D297353CC}">
              <c16:uniqueId val="{0000001F-9B1D-4072-9932-DDD537EAE8D4}"/>
            </c:ext>
          </c:extLst>
        </c:ser>
        <c:ser>
          <c:idx val="32"/>
          <c:order val="32"/>
          <c:spPr>
            <a:ln w="19050" cap="rnd">
              <a:solidFill>
                <a:schemeClr val="accent3">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NSS'!$AF$347:$AM$347</c:f>
              <c:numCache>
                <c:formatCode>General</c:formatCode>
                <c:ptCount val="8"/>
                <c:pt idx="0">
                  <c:v>4.25</c:v>
                </c:pt>
                <c:pt idx="1">
                  <c:v>17.34</c:v>
                </c:pt>
                <c:pt idx="2">
                  <c:v>20.25</c:v>
                </c:pt>
                <c:pt idx="3">
                  <c:v>14.32</c:v>
                </c:pt>
                <c:pt idx="4">
                  <c:v>10.75</c:v>
                </c:pt>
                <c:pt idx="5">
                  <c:v>15.04</c:v>
                </c:pt>
                <c:pt idx="6">
                  <c:v>8.19</c:v>
                </c:pt>
                <c:pt idx="7">
                  <c:v>7.68</c:v>
                </c:pt>
              </c:numCache>
            </c:numRef>
          </c:yVal>
          <c:smooth val="0"/>
          <c:extLst>
            <c:ext xmlns:c16="http://schemas.microsoft.com/office/drawing/2014/chart" uri="{C3380CC4-5D6E-409C-BE32-E72D297353CC}">
              <c16:uniqueId val="{00000020-9B1D-4072-9932-DDD537EAE8D4}"/>
            </c:ext>
          </c:extLst>
        </c:ser>
        <c:ser>
          <c:idx val="33"/>
          <c:order val="33"/>
          <c:spPr>
            <a:ln w="19050" cap="rnd">
              <a:solidFill>
                <a:schemeClr val="accent4">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NSS'!$AF$348:$AM$348</c:f>
              <c:numCache>
                <c:formatCode>General</c:formatCode>
                <c:ptCount val="8"/>
                <c:pt idx="0">
                  <c:v>0.87</c:v>
                </c:pt>
                <c:pt idx="1">
                  <c:v>5.6</c:v>
                </c:pt>
                <c:pt idx="2">
                  <c:v>15.96</c:v>
                </c:pt>
                <c:pt idx="3">
                  <c:v>20.04</c:v>
                </c:pt>
                <c:pt idx="4">
                  <c:v>20.34</c:v>
                </c:pt>
                <c:pt idx="5">
                  <c:v>25.69</c:v>
                </c:pt>
                <c:pt idx="6">
                  <c:v>6.95</c:v>
                </c:pt>
                <c:pt idx="7">
                  <c:v>3.78</c:v>
                </c:pt>
              </c:numCache>
            </c:numRef>
          </c:yVal>
          <c:smooth val="0"/>
          <c:extLst>
            <c:ext xmlns:c16="http://schemas.microsoft.com/office/drawing/2014/chart" uri="{C3380CC4-5D6E-409C-BE32-E72D297353CC}">
              <c16:uniqueId val="{00000021-9B1D-4072-9932-DDD537EAE8D4}"/>
            </c:ext>
          </c:extLst>
        </c:ser>
        <c:ser>
          <c:idx val="34"/>
          <c:order val="34"/>
          <c:spPr>
            <a:ln w="19050" cap="rnd">
              <a:solidFill>
                <a:schemeClr val="accent5">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NSS'!$AF$349:$AM$349</c:f>
              <c:numCache>
                <c:formatCode>General</c:formatCode>
                <c:ptCount val="8"/>
                <c:pt idx="0">
                  <c:v>2.67</c:v>
                </c:pt>
                <c:pt idx="1">
                  <c:v>10.11</c:v>
                </c:pt>
                <c:pt idx="2">
                  <c:v>24.1</c:v>
                </c:pt>
                <c:pt idx="3">
                  <c:v>20.54</c:v>
                </c:pt>
                <c:pt idx="4">
                  <c:v>12.11</c:v>
                </c:pt>
                <c:pt idx="5">
                  <c:v>9.39</c:v>
                </c:pt>
                <c:pt idx="6">
                  <c:v>13.5</c:v>
                </c:pt>
                <c:pt idx="7">
                  <c:v>6.76</c:v>
                </c:pt>
              </c:numCache>
            </c:numRef>
          </c:yVal>
          <c:smooth val="0"/>
          <c:extLst>
            <c:ext xmlns:c16="http://schemas.microsoft.com/office/drawing/2014/chart" uri="{C3380CC4-5D6E-409C-BE32-E72D297353CC}">
              <c16:uniqueId val="{00000022-9B1D-4072-9932-DDD537EAE8D4}"/>
            </c:ext>
          </c:extLst>
        </c:ser>
        <c:ser>
          <c:idx val="35"/>
          <c:order val="35"/>
          <c:spPr>
            <a:ln w="19050" cap="rnd">
              <a:solidFill>
                <a:schemeClr val="accent6">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NSS'!$AF$350:$AM$350</c:f>
              <c:numCache>
                <c:formatCode>General</c:formatCode>
                <c:ptCount val="8"/>
                <c:pt idx="0">
                  <c:v>1.89</c:v>
                </c:pt>
                <c:pt idx="1">
                  <c:v>10.97</c:v>
                </c:pt>
                <c:pt idx="2">
                  <c:v>23.35</c:v>
                </c:pt>
                <c:pt idx="3">
                  <c:v>17.829999999999998</c:v>
                </c:pt>
                <c:pt idx="4">
                  <c:v>11.39</c:v>
                </c:pt>
                <c:pt idx="5">
                  <c:v>9.7799999999999994</c:v>
                </c:pt>
                <c:pt idx="6">
                  <c:v>15.34</c:v>
                </c:pt>
                <c:pt idx="7">
                  <c:v>8.68</c:v>
                </c:pt>
              </c:numCache>
            </c:numRef>
          </c:yVal>
          <c:smooth val="0"/>
          <c:extLst>
            <c:ext xmlns:c16="http://schemas.microsoft.com/office/drawing/2014/chart" uri="{C3380CC4-5D6E-409C-BE32-E72D297353CC}">
              <c16:uniqueId val="{00000023-9B1D-4072-9932-DDD537EAE8D4}"/>
            </c:ext>
          </c:extLst>
        </c:ser>
        <c:ser>
          <c:idx val="36"/>
          <c:order val="36"/>
          <c:spPr>
            <a:ln w="19050" cap="rnd">
              <a:solidFill>
                <a:schemeClr val="accent1">
                  <a:lumMod val="70000"/>
                  <a:lumOff val="3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NSS'!$AF$351:$AM$351</c:f>
              <c:numCache>
                <c:formatCode>General</c:formatCode>
                <c:ptCount val="8"/>
                <c:pt idx="0">
                  <c:v>0</c:v>
                </c:pt>
                <c:pt idx="1">
                  <c:v>0.26</c:v>
                </c:pt>
                <c:pt idx="2">
                  <c:v>10.01</c:v>
                </c:pt>
                <c:pt idx="3">
                  <c:v>38.659999999999997</c:v>
                </c:pt>
                <c:pt idx="4">
                  <c:v>27.66</c:v>
                </c:pt>
                <c:pt idx="5">
                  <c:v>15.95</c:v>
                </c:pt>
                <c:pt idx="6">
                  <c:v>4.59</c:v>
                </c:pt>
                <c:pt idx="7">
                  <c:v>1.94</c:v>
                </c:pt>
              </c:numCache>
            </c:numRef>
          </c:yVal>
          <c:smooth val="0"/>
          <c:extLst>
            <c:ext xmlns:c16="http://schemas.microsoft.com/office/drawing/2014/chart" uri="{C3380CC4-5D6E-409C-BE32-E72D297353CC}">
              <c16:uniqueId val="{00000024-9B1D-4072-9932-DDD537EAE8D4}"/>
            </c:ext>
          </c:extLst>
        </c:ser>
        <c:ser>
          <c:idx val="37"/>
          <c:order val="37"/>
          <c:spPr>
            <a:ln w="19050" cap="rnd">
              <a:solidFill>
                <a:schemeClr val="accent2">
                  <a:lumMod val="70000"/>
                  <a:lumOff val="3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NSS'!$AF$352:$AM$352</c:f>
              <c:numCache>
                <c:formatCode>General</c:formatCode>
                <c:ptCount val="8"/>
                <c:pt idx="0">
                  <c:v>0</c:v>
                </c:pt>
                <c:pt idx="1">
                  <c:v>1.26</c:v>
                </c:pt>
                <c:pt idx="2">
                  <c:v>21.57</c:v>
                </c:pt>
                <c:pt idx="3">
                  <c:v>32.68</c:v>
                </c:pt>
                <c:pt idx="4">
                  <c:v>19.809999999999999</c:v>
                </c:pt>
                <c:pt idx="5">
                  <c:v>14.57</c:v>
                </c:pt>
                <c:pt idx="6">
                  <c:v>5.72</c:v>
                </c:pt>
                <c:pt idx="7">
                  <c:v>2.91</c:v>
                </c:pt>
              </c:numCache>
            </c:numRef>
          </c:yVal>
          <c:smooth val="0"/>
          <c:extLst>
            <c:ext xmlns:c16="http://schemas.microsoft.com/office/drawing/2014/chart" uri="{C3380CC4-5D6E-409C-BE32-E72D297353CC}">
              <c16:uniqueId val="{00000025-9B1D-4072-9932-DDD537EAE8D4}"/>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r>
              <a:rPr lang="en-GB" sz="1200"/>
              <a:t>All plinths (</a:t>
            </a:r>
            <a:r>
              <a:rPr lang="en-GB" sz="1200" baseline="0"/>
              <a:t>E or W)</a:t>
            </a:r>
          </a:p>
          <a:p>
            <a:pPr algn="l">
              <a:defRPr sz="1200"/>
            </a:pPr>
            <a:r>
              <a:rPr lang="en-GB" sz="1200" baseline="0"/>
              <a:t>from both Nn or Sn NSS</a:t>
            </a:r>
          </a:p>
          <a:p>
            <a:pPr algn="l">
              <a:defRPr sz="1200"/>
            </a:pPr>
            <a:r>
              <a:rPr lang="en-GB" sz="1200" baseline="0"/>
              <a:t>(Lancaster and Ollier, 1983)</a:t>
            </a:r>
            <a:endParaRPr lang="en-GB" sz="1200"/>
          </a:p>
        </c:rich>
      </c:tx>
      <c:layout>
        <c:manualLayout>
          <c:xMode val="edge"/>
          <c:yMode val="edge"/>
          <c:x val="0.51509537908861558"/>
          <c:y val="6.6654175309998995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439806765247781"/>
          <c:y val="4.1666315734168832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NSS'!$AF$313:$AM$313</c:f>
              <c:numCache>
                <c:formatCode>General</c:formatCode>
                <c:ptCount val="8"/>
                <c:pt idx="0">
                  <c:v>0</c:v>
                </c:pt>
                <c:pt idx="1">
                  <c:v>0</c:v>
                </c:pt>
                <c:pt idx="2">
                  <c:v>15.31</c:v>
                </c:pt>
                <c:pt idx="3">
                  <c:v>21.85</c:v>
                </c:pt>
                <c:pt idx="4">
                  <c:v>26.97</c:v>
                </c:pt>
                <c:pt idx="5">
                  <c:v>23.56</c:v>
                </c:pt>
                <c:pt idx="6">
                  <c:v>9.6</c:v>
                </c:pt>
                <c:pt idx="7">
                  <c:v>2.17</c:v>
                </c:pt>
              </c:numCache>
            </c:numRef>
          </c:yVal>
          <c:smooth val="0"/>
          <c:extLst>
            <c:ext xmlns:c16="http://schemas.microsoft.com/office/drawing/2014/chart" uri="{C3380CC4-5D6E-409C-BE32-E72D297353CC}">
              <c16:uniqueId val="{00000000-979D-4B7F-BCFC-E46099BD2C33}"/>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NSS'!$AF$314:$AM$314</c:f>
              <c:numCache>
                <c:formatCode>General</c:formatCode>
                <c:ptCount val="8"/>
                <c:pt idx="0">
                  <c:v>0</c:v>
                </c:pt>
                <c:pt idx="1">
                  <c:v>1.27</c:v>
                </c:pt>
                <c:pt idx="2">
                  <c:v>28.66</c:v>
                </c:pt>
                <c:pt idx="3">
                  <c:v>27.85</c:v>
                </c:pt>
                <c:pt idx="4">
                  <c:v>17.79</c:v>
                </c:pt>
                <c:pt idx="5">
                  <c:v>12.24</c:v>
                </c:pt>
                <c:pt idx="6">
                  <c:v>8.23</c:v>
                </c:pt>
                <c:pt idx="7">
                  <c:v>3.04</c:v>
                </c:pt>
              </c:numCache>
            </c:numRef>
          </c:yVal>
          <c:smooth val="0"/>
          <c:extLst>
            <c:ext xmlns:c16="http://schemas.microsoft.com/office/drawing/2014/chart" uri="{C3380CC4-5D6E-409C-BE32-E72D297353CC}">
              <c16:uniqueId val="{00000001-979D-4B7F-BCFC-E46099BD2C33}"/>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NSS'!$AF$315:$AM$315</c:f>
              <c:numCache>
                <c:formatCode>General</c:formatCode>
                <c:ptCount val="8"/>
                <c:pt idx="0">
                  <c:v>0</c:v>
                </c:pt>
                <c:pt idx="1">
                  <c:v>0</c:v>
                </c:pt>
                <c:pt idx="2">
                  <c:v>15.82</c:v>
                </c:pt>
                <c:pt idx="3">
                  <c:v>38.799999999999997</c:v>
                </c:pt>
                <c:pt idx="4">
                  <c:v>27.13</c:v>
                </c:pt>
                <c:pt idx="5">
                  <c:v>10.210000000000001</c:v>
                </c:pt>
                <c:pt idx="6">
                  <c:v>4.9000000000000004</c:v>
                </c:pt>
                <c:pt idx="7">
                  <c:v>2.13</c:v>
                </c:pt>
              </c:numCache>
            </c:numRef>
          </c:yVal>
          <c:smooth val="0"/>
          <c:extLst>
            <c:ext xmlns:c16="http://schemas.microsoft.com/office/drawing/2014/chart" uri="{C3380CC4-5D6E-409C-BE32-E72D297353CC}">
              <c16:uniqueId val="{00000002-979D-4B7F-BCFC-E46099BD2C33}"/>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NSS'!$AF$316:$AM$316</c:f>
              <c:numCache>
                <c:formatCode>General</c:formatCode>
                <c:ptCount val="8"/>
                <c:pt idx="0">
                  <c:v>0</c:v>
                </c:pt>
                <c:pt idx="1">
                  <c:v>0</c:v>
                </c:pt>
                <c:pt idx="2">
                  <c:v>37.020000000000003</c:v>
                </c:pt>
                <c:pt idx="3">
                  <c:v>18.45</c:v>
                </c:pt>
                <c:pt idx="4">
                  <c:v>20.149999999999999</c:v>
                </c:pt>
                <c:pt idx="5">
                  <c:v>18.45</c:v>
                </c:pt>
                <c:pt idx="6">
                  <c:v>7.78</c:v>
                </c:pt>
                <c:pt idx="7">
                  <c:v>4.21</c:v>
                </c:pt>
              </c:numCache>
            </c:numRef>
          </c:yVal>
          <c:smooth val="0"/>
          <c:extLst>
            <c:ext xmlns:c16="http://schemas.microsoft.com/office/drawing/2014/chart" uri="{C3380CC4-5D6E-409C-BE32-E72D297353CC}">
              <c16:uniqueId val="{00000003-979D-4B7F-BCFC-E46099BD2C33}"/>
            </c:ext>
          </c:extLst>
        </c:ser>
        <c:ser>
          <c:idx val="6"/>
          <c:order val="4"/>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NSS'!$AF$318:$AM$318</c:f>
              <c:numCache>
                <c:formatCode>General</c:formatCode>
                <c:ptCount val="8"/>
                <c:pt idx="0">
                  <c:v>0</c:v>
                </c:pt>
                <c:pt idx="1">
                  <c:v>1.79</c:v>
                </c:pt>
                <c:pt idx="2">
                  <c:v>36.97</c:v>
                </c:pt>
                <c:pt idx="3">
                  <c:v>16.36</c:v>
                </c:pt>
                <c:pt idx="4">
                  <c:v>11.27</c:v>
                </c:pt>
                <c:pt idx="5">
                  <c:v>13.58</c:v>
                </c:pt>
                <c:pt idx="6">
                  <c:v>12.55</c:v>
                </c:pt>
                <c:pt idx="7">
                  <c:v>4.62</c:v>
                </c:pt>
              </c:numCache>
            </c:numRef>
          </c:yVal>
          <c:smooth val="0"/>
          <c:extLst>
            <c:ext xmlns:c16="http://schemas.microsoft.com/office/drawing/2014/chart" uri="{C3380CC4-5D6E-409C-BE32-E72D297353CC}">
              <c16:uniqueId val="{00000005-979D-4B7F-BCFC-E46099BD2C33}"/>
            </c:ext>
          </c:extLst>
        </c:ser>
        <c:ser>
          <c:idx val="7"/>
          <c:order val="5"/>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NSS'!$AF$319:$AM$319</c:f>
              <c:numCache>
                <c:formatCode>General</c:formatCode>
                <c:ptCount val="8"/>
                <c:pt idx="0">
                  <c:v>0</c:v>
                </c:pt>
                <c:pt idx="1">
                  <c:v>0</c:v>
                </c:pt>
                <c:pt idx="2">
                  <c:v>9.82</c:v>
                </c:pt>
                <c:pt idx="3">
                  <c:v>50.53</c:v>
                </c:pt>
                <c:pt idx="4">
                  <c:v>23.55</c:v>
                </c:pt>
                <c:pt idx="5">
                  <c:v>6.56</c:v>
                </c:pt>
                <c:pt idx="6">
                  <c:v>5.83</c:v>
                </c:pt>
                <c:pt idx="7">
                  <c:v>2.61</c:v>
                </c:pt>
              </c:numCache>
            </c:numRef>
          </c:yVal>
          <c:smooth val="0"/>
          <c:extLst>
            <c:ext xmlns:c16="http://schemas.microsoft.com/office/drawing/2014/chart" uri="{C3380CC4-5D6E-409C-BE32-E72D297353CC}">
              <c16:uniqueId val="{00000006-979D-4B7F-BCFC-E46099BD2C33}"/>
            </c:ext>
          </c:extLst>
        </c:ser>
        <c:ser>
          <c:idx val="8"/>
          <c:order val="6"/>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NSS'!$AF$320:$AM$320</c:f>
              <c:numCache>
                <c:formatCode>General</c:formatCode>
                <c:ptCount val="8"/>
                <c:pt idx="0">
                  <c:v>0</c:v>
                </c:pt>
                <c:pt idx="1">
                  <c:v>1.36</c:v>
                </c:pt>
                <c:pt idx="2">
                  <c:v>37.840000000000003</c:v>
                </c:pt>
                <c:pt idx="3">
                  <c:v>10.48</c:v>
                </c:pt>
                <c:pt idx="4">
                  <c:v>9.52</c:v>
                </c:pt>
                <c:pt idx="5">
                  <c:v>16.579999999999998</c:v>
                </c:pt>
                <c:pt idx="6">
                  <c:v>13.35</c:v>
                </c:pt>
                <c:pt idx="7">
                  <c:v>6.77</c:v>
                </c:pt>
              </c:numCache>
            </c:numRef>
          </c:yVal>
          <c:smooth val="0"/>
          <c:extLst>
            <c:ext xmlns:c16="http://schemas.microsoft.com/office/drawing/2014/chart" uri="{C3380CC4-5D6E-409C-BE32-E72D297353CC}">
              <c16:uniqueId val="{00000007-979D-4B7F-BCFC-E46099BD2C33}"/>
            </c:ext>
          </c:extLst>
        </c:ser>
        <c:ser>
          <c:idx val="9"/>
          <c:order val="7"/>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NSS'!$AF$321:$AM$321</c:f>
              <c:numCache>
                <c:formatCode>General</c:formatCode>
                <c:ptCount val="8"/>
                <c:pt idx="0">
                  <c:v>0</c:v>
                </c:pt>
                <c:pt idx="1">
                  <c:v>0</c:v>
                </c:pt>
                <c:pt idx="2">
                  <c:v>8.0399999999999991</c:v>
                </c:pt>
                <c:pt idx="3">
                  <c:v>23.77</c:v>
                </c:pt>
                <c:pt idx="4">
                  <c:v>30.36</c:v>
                </c:pt>
                <c:pt idx="5">
                  <c:v>22.54</c:v>
                </c:pt>
                <c:pt idx="6">
                  <c:v>10.14</c:v>
                </c:pt>
                <c:pt idx="7">
                  <c:v>3.76</c:v>
                </c:pt>
              </c:numCache>
            </c:numRef>
          </c:yVal>
          <c:smooth val="0"/>
          <c:extLst>
            <c:ext xmlns:c16="http://schemas.microsoft.com/office/drawing/2014/chart" uri="{C3380CC4-5D6E-409C-BE32-E72D297353CC}">
              <c16:uniqueId val="{00000008-979D-4B7F-BCFC-E46099BD2C33}"/>
            </c:ext>
          </c:extLst>
        </c:ser>
        <c:ser>
          <c:idx val="10"/>
          <c:order val="8"/>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NSS'!$AF$322:$AM$322</c:f>
              <c:numCache>
                <c:formatCode>General</c:formatCode>
                <c:ptCount val="8"/>
                <c:pt idx="0">
                  <c:v>0.09</c:v>
                </c:pt>
                <c:pt idx="1">
                  <c:v>1.22</c:v>
                </c:pt>
                <c:pt idx="2">
                  <c:v>17.149999999999999</c:v>
                </c:pt>
                <c:pt idx="3">
                  <c:v>30.02</c:v>
                </c:pt>
                <c:pt idx="4">
                  <c:v>19.079999999999998</c:v>
                </c:pt>
                <c:pt idx="5">
                  <c:v>13.58</c:v>
                </c:pt>
                <c:pt idx="6">
                  <c:v>11.83</c:v>
                </c:pt>
                <c:pt idx="7">
                  <c:v>5.3</c:v>
                </c:pt>
              </c:numCache>
            </c:numRef>
          </c:yVal>
          <c:smooth val="0"/>
          <c:extLst>
            <c:ext xmlns:c16="http://schemas.microsoft.com/office/drawing/2014/chart" uri="{C3380CC4-5D6E-409C-BE32-E72D297353CC}">
              <c16:uniqueId val="{00000009-979D-4B7F-BCFC-E46099BD2C33}"/>
            </c:ext>
          </c:extLst>
        </c:ser>
        <c:ser>
          <c:idx val="11"/>
          <c:order val="9"/>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NSS'!$AF$323:$AM$323</c:f>
              <c:numCache>
                <c:formatCode>General</c:formatCode>
                <c:ptCount val="8"/>
                <c:pt idx="0">
                  <c:v>0</c:v>
                </c:pt>
                <c:pt idx="1">
                  <c:v>7.48</c:v>
                </c:pt>
                <c:pt idx="2">
                  <c:v>22.66</c:v>
                </c:pt>
                <c:pt idx="3">
                  <c:v>19.14</c:v>
                </c:pt>
                <c:pt idx="4">
                  <c:v>16.760000000000002</c:v>
                </c:pt>
                <c:pt idx="5">
                  <c:v>12.66</c:v>
                </c:pt>
                <c:pt idx="6">
                  <c:v>13.17</c:v>
                </c:pt>
                <c:pt idx="7">
                  <c:v>5.29</c:v>
                </c:pt>
              </c:numCache>
            </c:numRef>
          </c:yVal>
          <c:smooth val="0"/>
          <c:extLst>
            <c:ext xmlns:c16="http://schemas.microsoft.com/office/drawing/2014/chart" uri="{C3380CC4-5D6E-409C-BE32-E72D297353CC}">
              <c16:uniqueId val="{0000000A-979D-4B7F-BCFC-E46099BD2C33}"/>
            </c:ext>
          </c:extLst>
        </c:ser>
        <c:ser>
          <c:idx val="12"/>
          <c:order val="10"/>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NSS'!$AF$324:$AM$324</c:f>
              <c:numCache>
                <c:formatCode>General</c:formatCode>
                <c:ptCount val="8"/>
                <c:pt idx="0">
                  <c:v>0</c:v>
                </c:pt>
                <c:pt idx="1">
                  <c:v>2.12</c:v>
                </c:pt>
                <c:pt idx="2">
                  <c:v>28.85</c:v>
                </c:pt>
                <c:pt idx="3">
                  <c:v>21.06</c:v>
                </c:pt>
                <c:pt idx="4">
                  <c:v>10.72</c:v>
                </c:pt>
                <c:pt idx="5">
                  <c:v>10.5</c:v>
                </c:pt>
                <c:pt idx="6">
                  <c:v>15.1</c:v>
                </c:pt>
                <c:pt idx="7">
                  <c:v>7.45</c:v>
                </c:pt>
              </c:numCache>
            </c:numRef>
          </c:yVal>
          <c:smooth val="0"/>
          <c:extLst>
            <c:ext xmlns:c16="http://schemas.microsoft.com/office/drawing/2014/chart" uri="{C3380CC4-5D6E-409C-BE32-E72D297353CC}">
              <c16:uniqueId val="{0000000B-979D-4B7F-BCFC-E46099BD2C33}"/>
            </c:ext>
          </c:extLst>
        </c:ser>
        <c:ser>
          <c:idx val="13"/>
          <c:order val="11"/>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NSS'!$AF$325:$AM$325</c:f>
              <c:numCache>
                <c:formatCode>General</c:formatCode>
                <c:ptCount val="8"/>
                <c:pt idx="0">
                  <c:v>0</c:v>
                </c:pt>
                <c:pt idx="1">
                  <c:v>4.3</c:v>
                </c:pt>
                <c:pt idx="2">
                  <c:v>21.72</c:v>
                </c:pt>
                <c:pt idx="3">
                  <c:v>27.28</c:v>
                </c:pt>
                <c:pt idx="4">
                  <c:v>17.149999999999999</c:v>
                </c:pt>
                <c:pt idx="5">
                  <c:v>13.24</c:v>
                </c:pt>
                <c:pt idx="6">
                  <c:v>10.83</c:v>
                </c:pt>
                <c:pt idx="7">
                  <c:v>3.78</c:v>
                </c:pt>
              </c:numCache>
            </c:numRef>
          </c:yVal>
          <c:smooth val="0"/>
          <c:extLst>
            <c:ext xmlns:c16="http://schemas.microsoft.com/office/drawing/2014/chart" uri="{C3380CC4-5D6E-409C-BE32-E72D297353CC}">
              <c16:uniqueId val="{0000000C-979D-4B7F-BCFC-E46099BD2C33}"/>
            </c:ext>
          </c:extLst>
        </c:ser>
        <c:ser>
          <c:idx val="14"/>
          <c:order val="12"/>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NSS'!$AF$326:$AM$326</c:f>
              <c:numCache>
                <c:formatCode>General</c:formatCode>
                <c:ptCount val="8"/>
                <c:pt idx="0">
                  <c:v>0</c:v>
                </c:pt>
                <c:pt idx="1">
                  <c:v>4.74</c:v>
                </c:pt>
                <c:pt idx="2">
                  <c:v>21.76</c:v>
                </c:pt>
                <c:pt idx="3">
                  <c:v>12.18</c:v>
                </c:pt>
                <c:pt idx="4">
                  <c:v>8.5399999999999991</c:v>
                </c:pt>
                <c:pt idx="5">
                  <c:v>12.17</c:v>
                </c:pt>
                <c:pt idx="6">
                  <c:v>11.09</c:v>
                </c:pt>
                <c:pt idx="7">
                  <c:v>7.04</c:v>
                </c:pt>
              </c:numCache>
            </c:numRef>
          </c:yVal>
          <c:smooth val="0"/>
          <c:extLst>
            <c:ext xmlns:c16="http://schemas.microsoft.com/office/drawing/2014/chart" uri="{C3380CC4-5D6E-409C-BE32-E72D297353CC}">
              <c16:uniqueId val="{0000000D-979D-4B7F-BCFC-E46099BD2C33}"/>
            </c:ext>
          </c:extLst>
        </c:ser>
        <c:ser>
          <c:idx val="15"/>
          <c:order val="13"/>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NSS'!$AF$327:$AM$327</c:f>
              <c:numCache>
                <c:formatCode>General</c:formatCode>
                <c:ptCount val="8"/>
                <c:pt idx="0">
                  <c:v>0</c:v>
                </c:pt>
                <c:pt idx="1">
                  <c:v>1.35</c:v>
                </c:pt>
                <c:pt idx="2">
                  <c:v>28.88</c:v>
                </c:pt>
                <c:pt idx="3">
                  <c:v>34.799999999999997</c:v>
                </c:pt>
                <c:pt idx="4">
                  <c:v>15.72</c:v>
                </c:pt>
                <c:pt idx="5">
                  <c:v>9.16</c:v>
                </c:pt>
                <c:pt idx="6">
                  <c:v>6.35</c:v>
                </c:pt>
                <c:pt idx="7">
                  <c:v>2.5499999999999998</c:v>
                </c:pt>
              </c:numCache>
            </c:numRef>
          </c:yVal>
          <c:smooth val="0"/>
          <c:extLst>
            <c:ext xmlns:c16="http://schemas.microsoft.com/office/drawing/2014/chart" uri="{C3380CC4-5D6E-409C-BE32-E72D297353CC}">
              <c16:uniqueId val="{0000000E-979D-4B7F-BCFC-E46099BD2C33}"/>
            </c:ext>
          </c:extLst>
        </c:ser>
        <c:ser>
          <c:idx val="16"/>
          <c:order val="14"/>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NSS'!$AF$328:$AM$328</c:f>
              <c:numCache>
                <c:formatCode>General</c:formatCode>
                <c:ptCount val="8"/>
                <c:pt idx="0">
                  <c:v>0</c:v>
                </c:pt>
                <c:pt idx="1">
                  <c:v>1.96</c:v>
                </c:pt>
                <c:pt idx="2">
                  <c:v>46.21</c:v>
                </c:pt>
                <c:pt idx="3">
                  <c:v>18.64</c:v>
                </c:pt>
                <c:pt idx="4">
                  <c:v>7.2</c:v>
                </c:pt>
                <c:pt idx="5">
                  <c:v>9.08</c:v>
                </c:pt>
                <c:pt idx="6">
                  <c:v>9.59</c:v>
                </c:pt>
                <c:pt idx="7">
                  <c:v>4.54</c:v>
                </c:pt>
              </c:numCache>
            </c:numRef>
          </c:yVal>
          <c:smooth val="0"/>
          <c:extLst>
            <c:ext xmlns:c16="http://schemas.microsoft.com/office/drawing/2014/chart" uri="{C3380CC4-5D6E-409C-BE32-E72D297353CC}">
              <c16:uniqueId val="{0000000F-979D-4B7F-BCFC-E46099BD2C33}"/>
            </c:ext>
          </c:extLst>
        </c:ser>
        <c:ser>
          <c:idx val="17"/>
          <c:order val="15"/>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NSS'!$AF$329:$AM$329</c:f>
              <c:numCache>
                <c:formatCode>General</c:formatCode>
                <c:ptCount val="8"/>
                <c:pt idx="0">
                  <c:v>0</c:v>
                </c:pt>
                <c:pt idx="1">
                  <c:v>2.4</c:v>
                </c:pt>
                <c:pt idx="2">
                  <c:v>20.22</c:v>
                </c:pt>
                <c:pt idx="3">
                  <c:v>12.32</c:v>
                </c:pt>
                <c:pt idx="4">
                  <c:v>25.28</c:v>
                </c:pt>
                <c:pt idx="5">
                  <c:v>25.91</c:v>
                </c:pt>
                <c:pt idx="6">
                  <c:v>12.15</c:v>
                </c:pt>
                <c:pt idx="7">
                  <c:v>2.44</c:v>
                </c:pt>
              </c:numCache>
            </c:numRef>
          </c:yVal>
          <c:smooth val="0"/>
          <c:extLst>
            <c:ext xmlns:c16="http://schemas.microsoft.com/office/drawing/2014/chart" uri="{C3380CC4-5D6E-409C-BE32-E72D297353CC}">
              <c16:uniqueId val="{00000010-979D-4B7F-BCFC-E46099BD2C33}"/>
            </c:ext>
          </c:extLst>
        </c:ser>
        <c:ser>
          <c:idx val="18"/>
          <c:order val="16"/>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NSS'!$AF$330:$AM$330</c:f>
              <c:numCache>
                <c:formatCode>General</c:formatCode>
                <c:ptCount val="8"/>
                <c:pt idx="0">
                  <c:v>0</c:v>
                </c:pt>
                <c:pt idx="1">
                  <c:v>5.43</c:v>
                </c:pt>
                <c:pt idx="2">
                  <c:v>31.79</c:v>
                </c:pt>
                <c:pt idx="3">
                  <c:v>20.29</c:v>
                </c:pt>
                <c:pt idx="4">
                  <c:v>9.6</c:v>
                </c:pt>
                <c:pt idx="5">
                  <c:v>9.33</c:v>
                </c:pt>
                <c:pt idx="6">
                  <c:v>11.57</c:v>
                </c:pt>
                <c:pt idx="7">
                  <c:v>7.16</c:v>
                </c:pt>
              </c:numCache>
            </c:numRef>
          </c:yVal>
          <c:smooth val="0"/>
          <c:extLst>
            <c:ext xmlns:c16="http://schemas.microsoft.com/office/drawing/2014/chart" uri="{C3380CC4-5D6E-409C-BE32-E72D297353CC}">
              <c16:uniqueId val="{00000011-979D-4B7F-BCFC-E46099BD2C33}"/>
            </c:ext>
          </c:extLst>
        </c:ser>
        <c:ser>
          <c:idx val="19"/>
          <c:order val="17"/>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NSS'!$AF$331:$AM$331</c:f>
              <c:numCache>
                <c:formatCode>General</c:formatCode>
                <c:ptCount val="8"/>
                <c:pt idx="0">
                  <c:v>0</c:v>
                </c:pt>
                <c:pt idx="1">
                  <c:v>2.98</c:v>
                </c:pt>
                <c:pt idx="2">
                  <c:v>21.47</c:v>
                </c:pt>
                <c:pt idx="3">
                  <c:v>31.19</c:v>
                </c:pt>
                <c:pt idx="4">
                  <c:v>24.09</c:v>
                </c:pt>
                <c:pt idx="5">
                  <c:v>10.74</c:v>
                </c:pt>
                <c:pt idx="6">
                  <c:v>4.83</c:v>
                </c:pt>
                <c:pt idx="7">
                  <c:v>2.97</c:v>
                </c:pt>
              </c:numCache>
            </c:numRef>
          </c:yVal>
          <c:smooth val="0"/>
          <c:extLst>
            <c:ext xmlns:c16="http://schemas.microsoft.com/office/drawing/2014/chart" uri="{C3380CC4-5D6E-409C-BE32-E72D297353CC}">
              <c16:uniqueId val="{00000012-979D-4B7F-BCFC-E46099BD2C33}"/>
            </c:ext>
          </c:extLst>
        </c:ser>
        <c:ser>
          <c:idx val="20"/>
          <c:order val="18"/>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NSS'!$AF$332:$AM$332</c:f>
              <c:numCache>
                <c:formatCode>General</c:formatCode>
                <c:ptCount val="8"/>
                <c:pt idx="0">
                  <c:v>0</c:v>
                </c:pt>
                <c:pt idx="1">
                  <c:v>1.87</c:v>
                </c:pt>
                <c:pt idx="2">
                  <c:v>14.54</c:v>
                </c:pt>
                <c:pt idx="3">
                  <c:v>29.38</c:v>
                </c:pt>
                <c:pt idx="4">
                  <c:v>32.090000000000003</c:v>
                </c:pt>
                <c:pt idx="5">
                  <c:v>12.68</c:v>
                </c:pt>
                <c:pt idx="6">
                  <c:v>5.0999999999999996</c:v>
                </c:pt>
                <c:pt idx="7">
                  <c:v>2.97</c:v>
                </c:pt>
              </c:numCache>
            </c:numRef>
          </c:yVal>
          <c:smooth val="0"/>
          <c:extLst>
            <c:ext xmlns:c16="http://schemas.microsoft.com/office/drawing/2014/chart" uri="{C3380CC4-5D6E-409C-BE32-E72D297353CC}">
              <c16:uniqueId val="{00000013-979D-4B7F-BCFC-E46099BD2C33}"/>
            </c:ext>
          </c:extLst>
        </c:ser>
        <c:ser>
          <c:idx val="5"/>
          <c:order val="19"/>
          <c:spPr>
            <a:ln w="19050" cap="rnd">
              <a:solidFill>
                <a:schemeClr val="accent6"/>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NSS'!$AF$335:$AM$335</c:f>
              <c:numCache>
                <c:formatCode>General</c:formatCode>
                <c:ptCount val="8"/>
              </c:numCache>
            </c:numRef>
          </c:yVal>
          <c:smooth val="0"/>
          <c:extLst>
            <c:ext xmlns:c16="http://schemas.microsoft.com/office/drawing/2014/chart" uri="{C3380CC4-5D6E-409C-BE32-E72D297353CC}">
              <c16:uniqueId val="{00000014-979D-4B7F-BCFC-E46099BD2C33}"/>
            </c:ext>
          </c:extLst>
        </c:ser>
        <c:ser>
          <c:idx val="21"/>
          <c:order val="20"/>
          <c:spPr>
            <a:ln w="19050" cap="rnd">
              <a:solidFill>
                <a:schemeClr val="accent4">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NSS'!$AF$336:$AM$336</c:f>
              <c:numCache>
                <c:formatCode>General</c:formatCode>
                <c:ptCount val="8"/>
              </c:numCache>
            </c:numRef>
          </c:yVal>
          <c:smooth val="0"/>
          <c:extLst>
            <c:ext xmlns:c16="http://schemas.microsoft.com/office/drawing/2014/chart" uri="{C3380CC4-5D6E-409C-BE32-E72D297353CC}">
              <c16:uniqueId val="{00000015-979D-4B7F-BCFC-E46099BD2C33}"/>
            </c:ext>
          </c:extLst>
        </c:ser>
        <c:ser>
          <c:idx val="22"/>
          <c:order val="21"/>
          <c:spPr>
            <a:ln w="19050" cap="rnd">
              <a:solidFill>
                <a:schemeClr val="accent5">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NSS'!$AF$337:$AM$337</c:f>
              <c:numCache>
                <c:formatCode>General</c:formatCode>
                <c:ptCount val="8"/>
                <c:pt idx="0">
                  <c:v>1.83</c:v>
                </c:pt>
                <c:pt idx="1">
                  <c:v>6.42</c:v>
                </c:pt>
                <c:pt idx="2">
                  <c:v>22.64</c:v>
                </c:pt>
                <c:pt idx="3">
                  <c:v>26.16</c:v>
                </c:pt>
                <c:pt idx="4">
                  <c:v>14.85</c:v>
                </c:pt>
                <c:pt idx="5">
                  <c:v>16.53</c:v>
                </c:pt>
                <c:pt idx="6">
                  <c:v>8.16</c:v>
                </c:pt>
                <c:pt idx="7">
                  <c:v>3.19</c:v>
                </c:pt>
              </c:numCache>
            </c:numRef>
          </c:yVal>
          <c:smooth val="0"/>
          <c:extLst>
            <c:ext xmlns:c16="http://schemas.microsoft.com/office/drawing/2014/chart" uri="{C3380CC4-5D6E-409C-BE32-E72D297353CC}">
              <c16:uniqueId val="{00000016-979D-4B7F-BCFC-E46099BD2C33}"/>
            </c:ext>
          </c:extLst>
        </c:ser>
        <c:ser>
          <c:idx val="23"/>
          <c:order val="22"/>
          <c:spPr>
            <a:ln w="19050" cap="rnd">
              <a:solidFill>
                <a:schemeClr val="accent6">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NSS'!$AF$338:$AM$338</c:f>
              <c:numCache>
                <c:formatCode>General</c:formatCode>
                <c:ptCount val="8"/>
                <c:pt idx="0">
                  <c:v>0</c:v>
                </c:pt>
                <c:pt idx="1">
                  <c:v>3.55</c:v>
                </c:pt>
                <c:pt idx="2">
                  <c:v>29.23</c:v>
                </c:pt>
                <c:pt idx="3">
                  <c:v>20.399999999999999</c:v>
                </c:pt>
                <c:pt idx="4">
                  <c:v>8.26</c:v>
                </c:pt>
                <c:pt idx="5">
                  <c:v>14.81</c:v>
                </c:pt>
                <c:pt idx="6">
                  <c:v>12.16</c:v>
                </c:pt>
                <c:pt idx="7">
                  <c:v>8.16</c:v>
                </c:pt>
              </c:numCache>
            </c:numRef>
          </c:yVal>
          <c:smooth val="0"/>
          <c:extLst>
            <c:ext xmlns:c16="http://schemas.microsoft.com/office/drawing/2014/chart" uri="{C3380CC4-5D6E-409C-BE32-E72D297353CC}">
              <c16:uniqueId val="{00000017-979D-4B7F-BCFC-E46099BD2C33}"/>
            </c:ext>
          </c:extLst>
        </c:ser>
        <c:ser>
          <c:idx val="24"/>
          <c:order val="23"/>
          <c:spPr>
            <a:ln w="19050" cap="rnd">
              <a:solidFill>
                <a:schemeClr val="accent1">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NSS'!$AF$339:$AM$339</c:f>
              <c:numCache>
                <c:formatCode>General</c:formatCode>
                <c:ptCount val="8"/>
                <c:pt idx="0">
                  <c:v>0</c:v>
                </c:pt>
                <c:pt idx="1">
                  <c:v>0.85</c:v>
                </c:pt>
                <c:pt idx="2">
                  <c:v>36.770000000000003</c:v>
                </c:pt>
                <c:pt idx="3">
                  <c:v>25.47</c:v>
                </c:pt>
                <c:pt idx="4">
                  <c:v>9.0500000000000007</c:v>
                </c:pt>
                <c:pt idx="5">
                  <c:v>13.95</c:v>
                </c:pt>
                <c:pt idx="6">
                  <c:v>6.67</c:v>
                </c:pt>
                <c:pt idx="7">
                  <c:v>4.4400000000000004</c:v>
                </c:pt>
              </c:numCache>
            </c:numRef>
          </c:yVal>
          <c:smooth val="0"/>
          <c:extLst>
            <c:ext xmlns:c16="http://schemas.microsoft.com/office/drawing/2014/chart" uri="{C3380CC4-5D6E-409C-BE32-E72D297353CC}">
              <c16:uniqueId val="{00000018-979D-4B7F-BCFC-E46099BD2C33}"/>
            </c:ext>
          </c:extLst>
        </c:ser>
        <c:ser>
          <c:idx val="25"/>
          <c:order val="24"/>
          <c:spPr>
            <a:ln w="19050" cap="rnd">
              <a:solidFill>
                <a:schemeClr val="accent2">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NSS'!$AF$340:$AM$340</c:f>
              <c:numCache>
                <c:formatCode>General</c:formatCode>
                <c:ptCount val="8"/>
                <c:pt idx="0">
                  <c:v>0</c:v>
                </c:pt>
                <c:pt idx="1">
                  <c:v>1.31</c:v>
                </c:pt>
                <c:pt idx="2">
                  <c:v>35.799999999999997</c:v>
                </c:pt>
                <c:pt idx="3">
                  <c:v>30.14</c:v>
                </c:pt>
                <c:pt idx="4">
                  <c:v>11.11</c:v>
                </c:pt>
                <c:pt idx="5">
                  <c:v>13.75</c:v>
                </c:pt>
                <c:pt idx="6">
                  <c:v>3.8</c:v>
                </c:pt>
                <c:pt idx="7">
                  <c:v>1.81</c:v>
                </c:pt>
              </c:numCache>
            </c:numRef>
          </c:yVal>
          <c:smooth val="0"/>
          <c:extLst>
            <c:ext xmlns:c16="http://schemas.microsoft.com/office/drawing/2014/chart" uri="{C3380CC4-5D6E-409C-BE32-E72D297353CC}">
              <c16:uniqueId val="{00000019-979D-4B7F-BCFC-E46099BD2C33}"/>
            </c:ext>
          </c:extLst>
        </c:ser>
        <c:ser>
          <c:idx val="26"/>
          <c:order val="25"/>
          <c:spPr>
            <a:ln w="19050" cap="rnd">
              <a:solidFill>
                <a:schemeClr val="accent3">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NSS'!$AF$341:$AM$341</c:f>
              <c:numCache>
                <c:formatCode>General</c:formatCode>
                <c:ptCount val="8"/>
                <c:pt idx="0">
                  <c:v>0.73</c:v>
                </c:pt>
                <c:pt idx="1">
                  <c:v>9.32</c:v>
                </c:pt>
                <c:pt idx="2">
                  <c:v>31</c:v>
                </c:pt>
                <c:pt idx="3">
                  <c:v>20.37</c:v>
                </c:pt>
                <c:pt idx="4">
                  <c:v>7.85</c:v>
                </c:pt>
                <c:pt idx="5">
                  <c:v>11.98</c:v>
                </c:pt>
                <c:pt idx="6">
                  <c:v>7.58</c:v>
                </c:pt>
                <c:pt idx="7">
                  <c:v>6.72</c:v>
                </c:pt>
              </c:numCache>
            </c:numRef>
          </c:yVal>
          <c:smooth val="0"/>
          <c:extLst>
            <c:ext xmlns:c16="http://schemas.microsoft.com/office/drawing/2014/chart" uri="{C3380CC4-5D6E-409C-BE32-E72D297353CC}">
              <c16:uniqueId val="{0000001A-979D-4B7F-BCFC-E46099BD2C33}"/>
            </c:ext>
          </c:extLst>
        </c:ser>
        <c:ser>
          <c:idx val="27"/>
          <c:order val="26"/>
          <c:spPr>
            <a:ln w="19050" cap="rnd">
              <a:solidFill>
                <a:schemeClr val="accent4">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NSS'!$AF$342:$AM$342</c:f>
              <c:numCache>
                <c:formatCode>General</c:formatCode>
                <c:ptCount val="8"/>
                <c:pt idx="0">
                  <c:v>0.13</c:v>
                </c:pt>
                <c:pt idx="1">
                  <c:v>5.14</c:v>
                </c:pt>
                <c:pt idx="2">
                  <c:v>38.159999999999997</c:v>
                </c:pt>
                <c:pt idx="3">
                  <c:v>22.89</c:v>
                </c:pt>
                <c:pt idx="4">
                  <c:v>6.96</c:v>
                </c:pt>
                <c:pt idx="5">
                  <c:v>8.92</c:v>
                </c:pt>
                <c:pt idx="6">
                  <c:v>6.73</c:v>
                </c:pt>
                <c:pt idx="7">
                  <c:v>6.86</c:v>
                </c:pt>
              </c:numCache>
            </c:numRef>
          </c:yVal>
          <c:smooth val="0"/>
          <c:extLst>
            <c:ext xmlns:c16="http://schemas.microsoft.com/office/drawing/2014/chart" uri="{C3380CC4-5D6E-409C-BE32-E72D297353CC}">
              <c16:uniqueId val="{0000001B-979D-4B7F-BCFC-E46099BD2C33}"/>
            </c:ext>
          </c:extLst>
        </c:ser>
        <c:ser>
          <c:idx val="28"/>
          <c:order val="27"/>
          <c:spPr>
            <a:ln w="19050" cap="rnd">
              <a:solidFill>
                <a:schemeClr val="accent5">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NSS'!$AF$343:$AM$343</c:f>
              <c:numCache>
                <c:formatCode>General</c:formatCode>
                <c:ptCount val="8"/>
                <c:pt idx="0">
                  <c:v>1.01</c:v>
                </c:pt>
                <c:pt idx="1">
                  <c:v>11.44</c:v>
                </c:pt>
                <c:pt idx="2">
                  <c:v>33.29</c:v>
                </c:pt>
                <c:pt idx="3">
                  <c:v>19.100000000000001</c:v>
                </c:pt>
                <c:pt idx="4">
                  <c:v>8.0399999999999991</c:v>
                </c:pt>
                <c:pt idx="5">
                  <c:v>11.98</c:v>
                </c:pt>
                <c:pt idx="6">
                  <c:v>7.83</c:v>
                </c:pt>
                <c:pt idx="7">
                  <c:v>5.93</c:v>
                </c:pt>
              </c:numCache>
            </c:numRef>
          </c:yVal>
          <c:smooth val="0"/>
          <c:extLst>
            <c:ext xmlns:c16="http://schemas.microsoft.com/office/drawing/2014/chart" uri="{C3380CC4-5D6E-409C-BE32-E72D297353CC}">
              <c16:uniqueId val="{0000001C-979D-4B7F-BCFC-E46099BD2C33}"/>
            </c:ext>
          </c:extLst>
        </c:ser>
        <c:ser>
          <c:idx val="29"/>
          <c:order val="28"/>
          <c:spPr>
            <a:ln w="19050" cap="rnd">
              <a:solidFill>
                <a:schemeClr val="accent6">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NSS'!$AF$344:$AM$344</c:f>
              <c:numCache>
                <c:formatCode>General</c:formatCode>
                <c:ptCount val="8"/>
                <c:pt idx="0">
                  <c:v>1.69</c:v>
                </c:pt>
                <c:pt idx="1">
                  <c:v>12.5</c:v>
                </c:pt>
                <c:pt idx="2">
                  <c:v>24.77</c:v>
                </c:pt>
                <c:pt idx="3">
                  <c:v>21.99</c:v>
                </c:pt>
                <c:pt idx="4">
                  <c:v>20.16</c:v>
                </c:pt>
                <c:pt idx="5">
                  <c:v>28.27</c:v>
                </c:pt>
                <c:pt idx="6">
                  <c:v>9.52</c:v>
                </c:pt>
                <c:pt idx="7">
                  <c:v>6.43</c:v>
                </c:pt>
              </c:numCache>
            </c:numRef>
          </c:yVal>
          <c:smooth val="0"/>
          <c:extLst>
            <c:ext xmlns:c16="http://schemas.microsoft.com/office/drawing/2014/chart" uri="{C3380CC4-5D6E-409C-BE32-E72D297353CC}">
              <c16:uniqueId val="{0000001D-979D-4B7F-BCFC-E46099BD2C33}"/>
            </c:ext>
          </c:extLst>
        </c:ser>
        <c:ser>
          <c:idx val="30"/>
          <c:order val="29"/>
          <c:spPr>
            <a:ln w="19050" cap="rnd">
              <a:solidFill>
                <a:schemeClr val="accent1">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NSS'!$AF$345:$AM$345</c:f>
              <c:numCache>
                <c:formatCode>General</c:formatCode>
                <c:ptCount val="8"/>
                <c:pt idx="0">
                  <c:v>0</c:v>
                </c:pt>
                <c:pt idx="1">
                  <c:v>0</c:v>
                </c:pt>
                <c:pt idx="2">
                  <c:v>16.91</c:v>
                </c:pt>
                <c:pt idx="3">
                  <c:v>18.89</c:v>
                </c:pt>
                <c:pt idx="4">
                  <c:v>14.05</c:v>
                </c:pt>
                <c:pt idx="5">
                  <c:v>10.73</c:v>
                </c:pt>
                <c:pt idx="6">
                  <c:v>7.36</c:v>
                </c:pt>
                <c:pt idx="7">
                  <c:v>9.14</c:v>
                </c:pt>
              </c:numCache>
            </c:numRef>
          </c:yVal>
          <c:smooth val="0"/>
          <c:extLst>
            <c:ext xmlns:c16="http://schemas.microsoft.com/office/drawing/2014/chart" uri="{C3380CC4-5D6E-409C-BE32-E72D297353CC}">
              <c16:uniqueId val="{0000001E-979D-4B7F-BCFC-E46099BD2C33}"/>
            </c:ext>
          </c:extLst>
        </c:ser>
        <c:ser>
          <c:idx val="31"/>
          <c:order val="30"/>
          <c:spPr>
            <a:ln w="19050" cap="rnd">
              <a:solidFill>
                <a:schemeClr val="accent2">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NSS'!$AF$346:$AM$346</c:f>
              <c:numCache>
                <c:formatCode>General</c:formatCode>
                <c:ptCount val="8"/>
                <c:pt idx="0">
                  <c:v>0</c:v>
                </c:pt>
                <c:pt idx="1">
                  <c:v>0</c:v>
                </c:pt>
                <c:pt idx="2">
                  <c:v>16.86</c:v>
                </c:pt>
                <c:pt idx="3">
                  <c:v>8.51</c:v>
                </c:pt>
                <c:pt idx="4">
                  <c:v>7.1</c:v>
                </c:pt>
                <c:pt idx="5">
                  <c:v>9.19</c:v>
                </c:pt>
                <c:pt idx="6">
                  <c:v>10.53</c:v>
                </c:pt>
                <c:pt idx="7">
                  <c:v>13.12</c:v>
                </c:pt>
              </c:numCache>
            </c:numRef>
          </c:yVal>
          <c:smooth val="0"/>
          <c:extLst>
            <c:ext xmlns:c16="http://schemas.microsoft.com/office/drawing/2014/chart" uri="{C3380CC4-5D6E-409C-BE32-E72D297353CC}">
              <c16:uniqueId val="{0000001F-979D-4B7F-BCFC-E46099BD2C33}"/>
            </c:ext>
          </c:extLst>
        </c:ser>
        <c:ser>
          <c:idx val="32"/>
          <c:order val="31"/>
          <c:spPr>
            <a:ln w="19050" cap="rnd">
              <a:solidFill>
                <a:schemeClr val="accent3">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NSS'!$AF$347:$AM$347</c:f>
              <c:numCache>
                <c:formatCode>General</c:formatCode>
                <c:ptCount val="8"/>
                <c:pt idx="0">
                  <c:v>4.25</c:v>
                </c:pt>
                <c:pt idx="1">
                  <c:v>17.34</c:v>
                </c:pt>
                <c:pt idx="2">
                  <c:v>20.25</c:v>
                </c:pt>
                <c:pt idx="3">
                  <c:v>14.32</c:v>
                </c:pt>
                <c:pt idx="4">
                  <c:v>10.75</c:v>
                </c:pt>
                <c:pt idx="5">
                  <c:v>15.04</c:v>
                </c:pt>
                <c:pt idx="6">
                  <c:v>8.19</c:v>
                </c:pt>
                <c:pt idx="7">
                  <c:v>7.68</c:v>
                </c:pt>
              </c:numCache>
            </c:numRef>
          </c:yVal>
          <c:smooth val="0"/>
          <c:extLst>
            <c:ext xmlns:c16="http://schemas.microsoft.com/office/drawing/2014/chart" uri="{C3380CC4-5D6E-409C-BE32-E72D297353CC}">
              <c16:uniqueId val="{00000020-979D-4B7F-BCFC-E46099BD2C33}"/>
            </c:ext>
          </c:extLst>
        </c:ser>
        <c:ser>
          <c:idx val="33"/>
          <c:order val="32"/>
          <c:spPr>
            <a:ln w="19050" cap="rnd">
              <a:solidFill>
                <a:schemeClr val="accent4">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NSS'!$AF$348:$AM$348</c:f>
              <c:numCache>
                <c:formatCode>General</c:formatCode>
                <c:ptCount val="8"/>
                <c:pt idx="0">
                  <c:v>0.87</c:v>
                </c:pt>
                <c:pt idx="1">
                  <c:v>5.6</c:v>
                </c:pt>
                <c:pt idx="2">
                  <c:v>15.96</c:v>
                </c:pt>
                <c:pt idx="3">
                  <c:v>20.04</c:v>
                </c:pt>
                <c:pt idx="4">
                  <c:v>20.34</c:v>
                </c:pt>
                <c:pt idx="5">
                  <c:v>25.69</c:v>
                </c:pt>
                <c:pt idx="6">
                  <c:v>6.95</c:v>
                </c:pt>
                <c:pt idx="7">
                  <c:v>3.78</c:v>
                </c:pt>
              </c:numCache>
            </c:numRef>
          </c:yVal>
          <c:smooth val="0"/>
          <c:extLst>
            <c:ext xmlns:c16="http://schemas.microsoft.com/office/drawing/2014/chart" uri="{C3380CC4-5D6E-409C-BE32-E72D297353CC}">
              <c16:uniqueId val="{00000021-979D-4B7F-BCFC-E46099BD2C33}"/>
            </c:ext>
          </c:extLst>
        </c:ser>
        <c:ser>
          <c:idx val="34"/>
          <c:order val="33"/>
          <c:spPr>
            <a:ln w="19050" cap="rnd">
              <a:solidFill>
                <a:schemeClr val="accent5">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NSS'!$AF$349:$AM$349</c:f>
              <c:numCache>
                <c:formatCode>General</c:formatCode>
                <c:ptCount val="8"/>
                <c:pt idx="0">
                  <c:v>2.67</c:v>
                </c:pt>
                <c:pt idx="1">
                  <c:v>10.11</c:v>
                </c:pt>
                <c:pt idx="2">
                  <c:v>24.1</c:v>
                </c:pt>
                <c:pt idx="3">
                  <c:v>20.54</c:v>
                </c:pt>
                <c:pt idx="4">
                  <c:v>12.11</c:v>
                </c:pt>
                <c:pt idx="5">
                  <c:v>9.39</c:v>
                </c:pt>
                <c:pt idx="6">
                  <c:v>13.5</c:v>
                </c:pt>
                <c:pt idx="7">
                  <c:v>6.76</c:v>
                </c:pt>
              </c:numCache>
            </c:numRef>
          </c:yVal>
          <c:smooth val="0"/>
          <c:extLst>
            <c:ext xmlns:c16="http://schemas.microsoft.com/office/drawing/2014/chart" uri="{C3380CC4-5D6E-409C-BE32-E72D297353CC}">
              <c16:uniqueId val="{00000022-979D-4B7F-BCFC-E46099BD2C33}"/>
            </c:ext>
          </c:extLst>
        </c:ser>
        <c:ser>
          <c:idx val="35"/>
          <c:order val="34"/>
          <c:spPr>
            <a:ln w="19050" cap="rnd">
              <a:solidFill>
                <a:schemeClr val="accent6">
                  <a:lumMod val="5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NSS'!$AF$350:$AM$350</c:f>
              <c:numCache>
                <c:formatCode>General</c:formatCode>
                <c:ptCount val="8"/>
                <c:pt idx="0">
                  <c:v>1.89</c:v>
                </c:pt>
                <c:pt idx="1">
                  <c:v>10.97</c:v>
                </c:pt>
                <c:pt idx="2">
                  <c:v>23.35</c:v>
                </c:pt>
                <c:pt idx="3">
                  <c:v>17.829999999999998</c:v>
                </c:pt>
                <c:pt idx="4">
                  <c:v>11.39</c:v>
                </c:pt>
                <c:pt idx="5">
                  <c:v>9.7799999999999994</c:v>
                </c:pt>
                <c:pt idx="6">
                  <c:v>15.34</c:v>
                </c:pt>
                <c:pt idx="7">
                  <c:v>8.68</c:v>
                </c:pt>
              </c:numCache>
            </c:numRef>
          </c:yVal>
          <c:smooth val="0"/>
          <c:extLst>
            <c:ext xmlns:c16="http://schemas.microsoft.com/office/drawing/2014/chart" uri="{C3380CC4-5D6E-409C-BE32-E72D297353CC}">
              <c16:uniqueId val="{00000023-979D-4B7F-BCFC-E46099BD2C33}"/>
            </c:ext>
          </c:extLst>
        </c:ser>
        <c:ser>
          <c:idx val="36"/>
          <c:order val="35"/>
          <c:spPr>
            <a:ln w="19050" cap="rnd">
              <a:solidFill>
                <a:schemeClr val="accent1">
                  <a:lumMod val="70000"/>
                  <a:lumOff val="3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NSS'!$AF$351:$AM$351</c:f>
              <c:numCache>
                <c:formatCode>General</c:formatCode>
                <c:ptCount val="8"/>
                <c:pt idx="0">
                  <c:v>0</c:v>
                </c:pt>
                <c:pt idx="1">
                  <c:v>0.26</c:v>
                </c:pt>
                <c:pt idx="2">
                  <c:v>10.01</c:v>
                </c:pt>
                <c:pt idx="3">
                  <c:v>38.659999999999997</c:v>
                </c:pt>
                <c:pt idx="4">
                  <c:v>27.66</c:v>
                </c:pt>
                <c:pt idx="5">
                  <c:v>15.95</c:v>
                </c:pt>
                <c:pt idx="6">
                  <c:v>4.59</c:v>
                </c:pt>
                <c:pt idx="7">
                  <c:v>1.94</c:v>
                </c:pt>
              </c:numCache>
            </c:numRef>
          </c:yVal>
          <c:smooth val="0"/>
          <c:extLst>
            <c:ext xmlns:c16="http://schemas.microsoft.com/office/drawing/2014/chart" uri="{C3380CC4-5D6E-409C-BE32-E72D297353CC}">
              <c16:uniqueId val="{00000024-979D-4B7F-BCFC-E46099BD2C33}"/>
            </c:ext>
          </c:extLst>
        </c:ser>
        <c:ser>
          <c:idx val="37"/>
          <c:order val="36"/>
          <c:spPr>
            <a:ln w="19050" cap="rnd">
              <a:solidFill>
                <a:schemeClr val="accent2">
                  <a:lumMod val="70000"/>
                  <a:lumOff val="3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NSS'!$AF$352:$AM$352</c:f>
              <c:numCache>
                <c:formatCode>General</c:formatCode>
                <c:ptCount val="8"/>
                <c:pt idx="0">
                  <c:v>0</c:v>
                </c:pt>
                <c:pt idx="1">
                  <c:v>1.26</c:v>
                </c:pt>
                <c:pt idx="2">
                  <c:v>21.57</c:v>
                </c:pt>
                <c:pt idx="3">
                  <c:v>32.68</c:v>
                </c:pt>
                <c:pt idx="4">
                  <c:v>19.809999999999999</c:v>
                </c:pt>
                <c:pt idx="5">
                  <c:v>14.57</c:v>
                </c:pt>
                <c:pt idx="6">
                  <c:v>5.72</c:v>
                </c:pt>
                <c:pt idx="7">
                  <c:v>2.91</c:v>
                </c:pt>
              </c:numCache>
            </c:numRef>
          </c:yVal>
          <c:smooth val="0"/>
          <c:extLst>
            <c:ext xmlns:c16="http://schemas.microsoft.com/office/drawing/2014/chart" uri="{C3380CC4-5D6E-409C-BE32-E72D297353CC}">
              <c16:uniqueId val="{00000025-979D-4B7F-BCFC-E46099BD2C33}"/>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max val="60"/>
        </c:scaling>
        <c:delete val="0"/>
        <c:axPos val="r"/>
        <c:title>
          <c:tx>
            <c:rich>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r>
                  <a:rPr lang="en-GB" sz="1200" b="0" i="0" baseline="0">
                    <a:solidFill>
                      <a:schemeClr val="bg1">
                        <a:lumMod val="50000"/>
                      </a:schemeClr>
                    </a:solidFill>
                    <a:effectLst/>
                  </a:rPr>
                  <a:t>Volume (%)</a:t>
                </a:r>
                <a:endParaRPr lang="en-GB" sz="1200">
                  <a:solidFill>
                    <a:schemeClr val="bg1">
                      <a:lumMod val="50000"/>
                    </a:schemeClr>
                  </a:solidFill>
                  <a:effectLst/>
                </a:endParaRPr>
              </a:p>
              <a:p>
                <a:pPr>
                  <a:defRPr>
                    <a:solidFill>
                      <a:schemeClr val="bg1">
                        <a:lumMod val="50000"/>
                      </a:schemeClr>
                    </a:solidFill>
                  </a:defRPr>
                </a:pPr>
                <a:r>
                  <a:rPr lang="en-GB" sz="1200" b="0" i="0" baseline="0">
                    <a:solidFill>
                      <a:schemeClr val="bg1">
                        <a:lumMod val="50000"/>
                      </a:schemeClr>
                    </a:solidFill>
                    <a:effectLst/>
                  </a:rPr>
                  <a:t>Lancaster &amp; Ollier (1983) data</a:t>
                </a:r>
                <a:endParaRPr lang="en-GB" sz="1200">
                  <a:solidFill>
                    <a:schemeClr val="bg1">
                      <a:lumMod val="50000"/>
                    </a:schemeClr>
                  </a:solidFill>
                  <a:effectLst/>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crossAx val="384250200"/>
        <c:crosses val="max"/>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NSS'!$AF$357:$AM$357</c:f>
              <c:numCache>
                <c:formatCode>General</c:formatCode>
                <c:ptCount val="8"/>
                <c:pt idx="0">
                  <c:v>0</c:v>
                </c:pt>
                <c:pt idx="1">
                  <c:v>0</c:v>
                </c:pt>
                <c:pt idx="2">
                  <c:v>1.1299999999999999</c:v>
                </c:pt>
                <c:pt idx="3">
                  <c:v>11.47</c:v>
                </c:pt>
                <c:pt idx="4">
                  <c:v>35.93</c:v>
                </c:pt>
                <c:pt idx="5">
                  <c:v>39.74</c:v>
                </c:pt>
                <c:pt idx="6">
                  <c:v>10.25</c:v>
                </c:pt>
                <c:pt idx="7">
                  <c:v>1.61</c:v>
                </c:pt>
              </c:numCache>
            </c:numRef>
          </c:yVal>
          <c:smooth val="0"/>
          <c:extLst>
            <c:ext xmlns:c16="http://schemas.microsoft.com/office/drawing/2014/chart" uri="{C3380CC4-5D6E-409C-BE32-E72D297353CC}">
              <c16:uniqueId val="{00000000-3943-4507-92C4-CC01F86E8A63}"/>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NSS'!$AF$358:$AM$358</c:f>
              <c:numCache>
                <c:formatCode>General</c:formatCode>
                <c:ptCount val="8"/>
                <c:pt idx="0">
                  <c:v>0</c:v>
                </c:pt>
                <c:pt idx="1">
                  <c:v>0</c:v>
                </c:pt>
                <c:pt idx="2">
                  <c:v>1.06</c:v>
                </c:pt>
                <c:pt idx="3">
                  <c:v>8.44</c:v>
                </c:pt>
                <c:pt idx="4">
                  <c:v>45.16</c:v>
                </c:pt>
                <c:pt idx="5">
                  <c:v>33.75</c:v>
                </c:pt>
                <c:pt idx="6">
                  <c:v>8.6999999999999993</c:v>
                </c:pt>
                <c:pt idx="7">
                  <c:v>2.38</c:v>
                </c:pt>
              </c:numCache>
            </c:numRef>
          </c:yVal>
          <c:smooth val="0"/>
          <c:extLst>
            <c:ext xmlns:c16="http://schemas.microsoft.com/office/drawing/2014/chart" uri="{C3380CC4-5D6E-409C-BE32-E72D297353CC}">
              <c16:uniqueId val="{00000001-3943-4507-92C4-CC01F86E8A63}"/>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NSS'!$AF$359:$AM$359</c:f>
              <c:numCache>
                <c:formatCode>General</c:formatCode>
                <c:ptCount val="8"/>
                <c:pt idx="0">
                  <c:v>0</c:v>
                </c:pt>
                <c:pt idx="1">
                  <c:v>0</c:v>
                </c:pt>
                <c:pt idx="2">
                  <c:v>0</c:v>
                </c:pt>
                <c:pt idx="3">
                  <c:v>19.28</c:v>
                </c:pt>
                <c:pt idx="4">
                  <c:v>41.48</c:v>
                </c:pt>
                <c:pt idx="5">
                  <c:v>29.54</c:v>
                </c:pt>
                <c:pt idx="6">
                  <c:v>5.82</c:v>
                </c:pt>
                <c:pt idx="7">
                  <c:v>0.95</c:v>
                </c:pt>
              </c:numCache>
            </c:numRef>
          </c:yVal>
          <c:smooth val="0"/>
          <c:extLst>
            <c:ext xmlns:c16="http://schemas.microsoft.com/office/drawing/2014/chart" uri="{C3380CC4-5D6E-409C-BE32-E72D297353CC}">
              <c16:uniqueId val="{00000002-3943-4507-92C4-CC01F86E8A63}"/>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NSS'!$AF$360:$AM$360</c:f>
              <c:numCache>
                <c:formatCode>General</c:formatCode>
                <c:ptCount val="8"/>
                <c:pt idx="0">
                  <c:v>0</c:v>
                </c:pt>
                <c:pt idx="1">
                  <c:v>0.23</c:v>
                </c:pt>
                <c:pt idx="2">
                  <c:v>4.1399999999999997</c:v>
                </c:pt>
                <c:pt idx="3">
                  <c:v>16.73</c:v>
                </c:pt>
                <c:pt idx="4">
                  <c:v>40.96</c:v>
                </c:pt>
                <c:pt idx="5">
                  <c:v>26.16</c:v>
                </c:pt>
                <c:pt idx="6">
                  <c:v>10.210000000000001</c:v>
                </c:pt>
                <c:pt idx="7">
                  <c:v>2.08</c:v>
                </c:pt>
              </c:numCache>
            </c:numRef>
          </c:yVal>
          <c:smooth val="0"/>
          <c:extLst>
            <c:ext xmlns:c16="http://schemas.microsoft.com/office/drawing/2014/chart" uri="{C3380CC4-5D6E-409C-BE32-E72D297353CC}">
              <c16:uniqueId val="{00000003-3943-4507-92C4-CC01F86E8A63}"/>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NSS'!$AF$361:$AM$361</c:f>
              <c:numCache>
                <c:formatCode>General</c:formatCode>
                <c:ptCount val="8"/>
                <c:pt idx="0">
                  <c:v>0</c:v>
                </c:pt>
                <c:pt idx="1">
                  <c:v>0</c:v>
                </c:pt>
                <c:pt idx="2">
                  <c:v>0.84</c:v>
                </c:pt>
                <c:pt idx="3">
                  <c:v>10.65</c:v>
                </c:pt>
                <c:pt idx="4">
                  <c:v>56.27</c:v>
                </c:pt>
                <c:pt idx="5">
                  <c:v>29.2</c:v>
                </c:pt>
                <c:pt idx="6">
                  <c:v>3.18</c:v>
                </c:pt>
                <c:pt idx="7">
                  <c:v>0.25</c:v>
                </c:pt>
              </c:numCache>
            </c:numRef>
          </c:yVal>
          <c:smooth val="0"/>
          <c:extLst>
            <c:ext xmlns:c16="http://schemas.microsoft.com/office/drawing/2014/chart" uri="{C3380CC4-5D6E-409C-BE32-E72D297353CC}">
              <c16:uniqueId val="{00000004-3943-4507-92C4-CC01F86E8A63}"/>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NSS'!$AF$362:$AM$362</c:f>
              <c:numCache>
                <c:formatCode>General</c:formatCode>
                <c:ptCount val="8"/>
                <c:pt idx="0">
                  <c:v>0</c:v>
                </c:pt>
                <c:pt idx="1">
                  <c:v>0</c:v>
                </c:pt>
                <c:pt idx="2">
                  <c:v>0.34</c:v>
                </c:pt>
                <c:pt idx="3">
                  <c:v>4.59</c:v>
                </c:pt>
                <c:pt idx="4">
                  <c:v>26.47</c:v>
                </c:pt>
                <c:pt idx="5">
                  <c:v>47.93</c:v>
                </c:pt>
                <c:pt idx="6">
                  <c:v>17.149999999999999</c:v>
                </c:pt>
                <c:pt idx="7">
                  <c:v>2.92</c:v>
                </c:pt>
              </c:numCache>
            </c:numRef>
          </c:yVal>
          <c:smooth val="0"/>
          <c:extLst>
            <c:ext xmlns:c16="http://schemas.microsoft.com/office/drawing/2014/chart" uri="{C3380CC4-5D6E-409C-BE32-E72D297353CC}">
              <c16:uniqueId val="{00000005-3943-4507-92C4-CC01F86E8A63}"/>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NSS'!$AF$363:$AM$363</c:f>
              <c:numCache>
                <c:formatCode>General</c:formatCode>
                <c:ptCount val="8"/>
                <c:pt idx="0">
                  <c:v>0</c:v>
                </c:pt>
                <c:pt idx="1">
                  <c:v>0</c:v>
                </c:pt>
                <c:pt idx="2">
                  <c:v>2.5099999999999998</c:v>
                </c:pt>
                <c:pt idx="3">
                  <c:v>17.07</c:v>
                </c:pt>
                <c:pt idx="4">
                  <c:v>41.24</c:v>
                </c:pt>
                <c:pt idx="5">
                  <c:v>28.93</c:v>
                </c:pt>
                <c:pt idx="6">
                  <c:v>9.5500000000000007</c:v>
                </c:pt>
                <c:pt idx="7">
                  <c:v>1.26</c:v>
                </c:pt>
              </c:numCache>
            </c:numRef>
          </c:yVal>
          <c:smooth val="0"/>
          <c:extLst>
            <c:ext xmlns:c16="http://schemas.microsoft.com/office/drawing/2014/chart" uri="{C3380CC4-5D6E-409C-BE32-E72D297353CC}">
              <c16:uniqueId val="{00000006-3943-4507-92C4-CC01F86E8A63}"/>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NSS'!$AF$364:$AM$364</c:f>
              <c:numCache>
                <c:formatCode>General</c:formatCode>
                <c:ptCount val="8"/>
                <c:pt idx="0">
                  <c:v>0</c:v>
                </c:pt>
                <c:pt idx="1">
                  <c:v>0</c:v>
                </c:pt>
                <c:pt idx="2">
                  <c:v>3.21</c:v>
                </c:pt>
                <c:pt idx="3">
                  <c:v>8.64</c:v>
                </c:pt>
                <c:pt idx="4">
                  <c:v>29.36</c:v>
                </c:pt>
                <c:pt idx="5">
                  <c:v>45.06</c:v>
                </c:pt>
                <c:pt idx="6">
                  <c:v>13.99</c:v>
                </c:pt>
                <c:pt idx="7">
                  <c:v>1.34</c:v>
                </c:pt>
              </c:numCache>
            </c:numRef>
          </c:yVal>
          <c:smooth val="0"/>
          <c:extLst>
            <c:ext xmlns:c16="http://schemas.microsoft.com/office/drawing/2014/chart" uri="{C3380CC4-5D6E-409C-BE32-E72D297353CC}">
              <c16:uniqueId val="{00000007-3943-4507-92C4-CC01F86E8A63}"/>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NSS'!$AF$365:$AM$365</c:f>
              <c:numCache>
                <c:formatCode>General</c:formatCode>
                <c:ptCount val="8"/>
                <c:pt idx="0">
                  <c:v>0</c:v>
                </c:pt>
                <c:pt idx="1">
                  <c:v>0</c:v>
                </c:pt>
                <c:pt idx="2">
                  <c:v>0.7</c:v>
                </c:pt>
                <c:pt idx="3">
                  <c:v>14.01</c:v>
                </c:pt>
                <c:pt idx="4">
                  <c:v>37.33</c:v>
                </c:pt>
                <c:pt idx="5">
                  <c:v>37.94</c:v>
                </c:pt>
                <c:pt idx="6">
                  <c:v>8.58</c:v>
                </c:pt>
                <c:pt idx="7">
                  <c:v>0.7</c:v>
                </c:pt>
              </c:numCache>
            </c:numRef>
          </c:yVal>
          <c:smooth val="0"/>
          <c:extLst>
            <c:ext xmlns:c16="http://schemas.microsoft.com/office/drawing/2014/chart" uri="{C3380CC4-5D6E-409C-BE32-E72D297353CC}">
              <c16:uniqueId val="{00000008-3943-4507-92C4-CC01F86E8A63}"/>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NSS'!$AF$366:$AM$366</c:f>
              <c:numCache>
                <c:formatCode>General</c:formatCode>
                <c:ptCount val="8"/>
                <c:pt idx="0">
                  <c:v>0</c:v>
                </c:pt>
                <c:pt idx="1">
                  <c:v>0.27</c:v>
                </c:pt>
                <c:pt idx="2">
                  <c:v>5.99</c:v>
                </c:pt>
                <c:pt idx="3">
                  <c:v>19.97</c:v>
                </c:pt>
                <c:pt idx="4">
                  <c:v>37.33</c:v>
                </c:pt>
                <c:pt idx="5">
                  <c:v>26.08</c:v>
                </c:pt>
                <c:pt idx="6">
                  <c:v>10.42</c:v>
                </c:pt>
                <c:pt idx="7">
                  <c:v>1.62</c:v>
                </c:pt>
              </c:numCache>
            </c:numRef>
          </c:yVal>
          <c:smooth val="0"/>
          <c:extLst>
            <c:ext xmlns:c16="http://schemas.microsoft.com/office/drawing/2014/chart" uri="{C3380CC4-5D6E-409C-BE32-E72D297353CC}">
              <c16:uniqueId val="{00000009-3943-4507-92C4-CC01F86E8A63}"/>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NSS'!$AF$367:$AM$367</c:f>
              <c:numCache>
                <c:formatCode>General</c:formatCode>
                <c:ptCount val="8"/>
                <c:pt idx="0">
                  <c:v>0</c:v>
                </c:pt>
                <c:pt idx="1">
                  <c:v>0</c:v>
                </c:pt>
                <c:pt idx="2">
                  <c:v>1.67</c:v>
                </c:pt>
                <c:pt idx="3">
                  <c:v>12.02</c:v>
                </c:pt>
                <c:pt idx="4">
                  <c:v>36.31</c:v>
                </c:pt>
                <c:pt idx="5">
                  <c:v>43.52</c:v>
                </c:pt>
                <c:pt idx="6">
                  <c:v>5.23</c:v>
                </c:pt>
                <c:pt idx="7">
                  <c:v>1.65</c:v>
                </c:pt>
              </c:numCache>
            </c:numRef>
          </c:yVal>
          <c:smooth val="0"/>
          <c:extLst>
            <c:ext xmlns:c16="http://schemas.microsoft.com/office/drawing/2014/chart" uri="{C3380CC4-5D6E-409C-BE32-E72D297353CC}">
              <c16:uniqueId val="{0000000A-3943-4507-92C4-CC01F86E8A63}"/>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NSS'!$AF$368:$AM$368</c:f>
              <c:numCache>
                <c:formatCode>General</c:formatCode>
                <c:ptCount val="8"/>
                <c:pt idx="0">
                  <c:v>0</c:v>
                </c:pt>
                <c:pt idx="1">
                  <c:v>0.04</c:v>
                </c:pt>
                <c:pt idx="2">
                  <c:v>5.68</c:v>
                </c:pt>
                <c:pt idx="3">
                  <c:v>25.82</c:v>
                </c:pt>
                <c:pt idx="4">
                  <c:v>34.590000000000003</c:v>
                </c:pt>
                <c:pt idx="5">
                  <c:v>24.68</c:v>
                </c:pt>
                <c:pt idx="6">
                  <c:v>7.26</c:v>
                </c:pt>
                <c:pt idx="7">
                  <c:v>2.21</c:v>
                </c:pt>
              </c:numCache>
            </c:numRef>
          </c:yVal>
          <c:smooth val="0"/>
          <c:extLst>
            <c:ext xmlns:c16="http://schemas.microsoft.com/office/drawing/2014/chart" uri="{C3380CC4-5D6E-409C-BE32-E72D297353CC}">
              <c16:uniqueId val="{0000000B-3943-4507-92C4-CC01F86E8A63}"/>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r>
              <a:rPr lang="en-GB" sz="1200"/>
              <a:t>Linear</a:t>
            </a:r>
            <a:r>
              <a:rPr lang="en-GB" sz="1200" baseline="0"/>
              <a:t> dune crests in Nn NSS sites</a:t>
            </a:r>
          </a:p>
          <a:p>
            <a:pPr algn="l">
              <a:defRPr sz="1200"/>
            </a:pPr>
            <a:r>
              <a:rPr lang="en-GB" sz="1200" baseline="0"/>
              <a:t> (Lancaster and Ollier, 1983) </a:t>
            </a:r>
            <a:endParaRPr lang="en-GB" sz="1200"/>
          </a:p>
        </c:rich>
      </c:tx>
      <c:layout>
        <c:manualLayout>
          <c:xMode val="edge"/>
          <c:yMode val="edge"/>
          <c:x val="0.4386541065830038"/>
          <c:y val="8.8153669196000747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NSS'!$AF$357:$AM$357</c:f>
              <c:numCache>
                <c:formatCode>General</c:formatCode>
                <c:ptCount val="8"/>
                <c:pt idx="0">
                  <c:v>0</c:v>
                </c:pt>
                <c:pt idx="1">
                  <c:v>0</c:v>
                </c:pt>
                <c:pt idx="2">
                  <c:v>1.1299999999999999</c:v>
                </c:pt>
                <c:pt idx="3">
                  <c:v>11.47</c:v>
                </c:pt>
                <c:pt idx="4">
                  <c:v>35.93</c:v>
                </c:pt>
                <c:pt idx="5">
                  <c:v>39.74</c:v>
                </c:pt>
                <c:pt idx="6">
                  <c:v>10.25</c:v>
                </c:pt>
                <c:pt idx="7">
                  <c:v>1.61</c:v>
                </c:pt>
              </c:numCache>
            </c:numRef>
          </c:yVal>
          <c:smooth val="0"/>
          <c:extLst>
            <c:ext xmlns:c16="http://schemas.microsoft.com/office/drawing/2014/chart" uri="{C3380CC4-5D6E-409C-BE32-E72D297353CC}">
              <c16:uniqueId val="{00000000-5463-4388-9F2F-76F8AC8E8008}"/>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NSS'!$AF$358:$AM$358</c:f>
              <c:numCache>
                <c:formatCode>General</c:formatCode>
                <c:ptCount val="8"/>
                <c:pt idx="0">
                  <c:v>0</c:v>
                </c:pt>
                <c:pt idx="1">
                  <c:v>0</c:v>
                </c:pt>
                <c:pt idx="2">
                  <c:v>1.06</c:v>
                </c:pt>
                <c:pt idx="3">
                  <c:v>8.44</c:v>
                </c:pt>
                <c:pt idx="4">
                  <c:v>45.16</c:v>
                </c:pt>
                <c:pt idx="5">
                  <c:v>33.75</c:v>
                </c:pt>
                <c:pt idx="6">
                  <c:v>8.6999999999999993</c:v>
                </c:pt>
                <c:pt idx="7">
                  <c:v>2.38</c:v>
                </c:pt>
              </c:numCache>
            </c:numRef>
          </c:yVal>
          <c:smooth val="0"/>
          <c:extLst>
            <c:ext xmlns:c16="http://schemas.microsoft.com/office/drawing/2014/chart" uri="{C3380CC4-5D6E-409C-BE32-E72D297353CC}">
              <c16:uniqueId val="{00000001-5463-4388-9F2F-76F8AC8E8008}"/>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NSS'!$AF$359:$AM$359</c:f>
              <c:numCache>
                <c:formatCode>General</c:formatCode>
                <c:ptCount val="8"/>
                <c:pt idx="0">
                  <c:v>0</c:v>
                </c:pt>
                <c:pt idx="1">
                  <c:v>0</c:v>
                </c:pt>
                <c:pt idx="2">
                  <c:v>0</c:v>
                </c:pt>
                <c:pt idx="3">
                  <c:v>19.28</c:v>
                </c:pt>
                <c:pt idx="4">
                  <c:v>41.48</c:v>
                </c:pt>
                <c:pt idx="5">
                  <c:v>29.54</c:v>
                </c:pt>
                <c:pt idx="6">
                  <c:v>5.82</c:v>
                </c:pt>
                <c:pt idx="7">
                  <c:v>0.95</c:v>
                </c:pt>
              </c:numCache>
            </c:numRef>
          </c:yVal>
          <c:smooth val="0"/>
          <c:extLst>
            <c:ext xmlns:c16="http://schemas.microsoft.com/office/drawing/2014/chart" uri="{C3380CC4-5D6E-409C-BE32-E72D297353CC}">
              <c16:uniqueId val="{00000002-5463-4388-9F2F-76F8AC8E8008}"/>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NSS'!$AF$360:$AM$360</c:f>
              <c:numCache>
                <c:formatCode>General</c:formatCode>
                <c:ptCount val="8"/>
                <c:pt idx="0">
                  <c:v>0</c:v>
                </c:pt>
                <c:pt idx="1">
                  <c:v>0.23</c:v>
                </c:pt>
                <c:pt idx="2">
                  <c:v>4.1399999999999997</c:v>
                </c:pt>
                <c:pt idx="3">
                  <c:v>16.73</c:v>
                </c:pt>
                <c:pt idx="4">
                  <c:v>40.96</c:v>
                </c:pt>
                <c:pt idx="5">
                  <c:v>26.16</c:v>
                </c:pt>
                <c:pt idx="6">
                  <c:v>10.210000000000001</c:v>
                </c:pt>
                <c:pt idx="7">
                  <c:v>2.08</c:v>
                </c:pt>
              </c:numCache>
            </c:numRef>
          </c:yVal>
          <c:smooth val="0"/>
          <c:extLst>
            <c:ext xmlns:c16="http://schemas.microsoft.com/office/drawing/2014/chart" uri="{C3380CC4-5D6E-409C-BE32-E72D297353CC}">
              <c16:uniqueId val="{00000003-5463-4388-9F2F-76F8AC8E8008}"/>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NSS'!$AF$361:$AM$361</c:f>
              <c:numCache>
                <c:formatCode>General</c:formatCode>
                <c:ptCount val="8"/>
                <c:pt idx="0">
                  <c:v>0</c:v>
                </c:pt>
                <c:pt idx="1">
                  <c:v>0</c:v>
                </c:pt>
                <c:pt idx="2">
                  <c:v>0.84</c:v>
                </c:pt>
                <c:pt idx="3">
                  <c:v>10.65</c:v>
                </c:pt>
                <c:pt idx="4">
                  <c:v>56.27</c:v>
                </c:pt>
                <c:pt idx="5">
                  <c:v>29.2</c:v>
                </c:pt>
                <c:pt idx="6">
                  <c:v>3.18</c:v>
                </c:pt>
                <c:pt idx="7">
                  <c:v>0.25</c:v>
                </c:pt>
              </c:numCache>
            </c:numRef>
          </c:yVal>
          <c:smooth val="0"/>
          <c:extLst>
            <c:ext xmlns:c16="http://schemas.microsoft.com/office/drawing/2014/chart" uri="{C3380CC4-5D6E-409C-BE32-E72D297353CC}">
              <c16:uniqueId val="{00000004-5463-4388-9F2F-76F8AC8E8008}"/>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NSS'!$AF$362:$AM$362</c:f>
              <c:numCache>
                <c:formatCode>General</c:formatCode>
                <c:ptCount val="8"/>
                <c:pt idx="0">
                  <c:v>0</c:v>
                </c:pt>
                <c:pt idx="1">
                  <c:v>0</c:v>
                </c:pt>
                <c:pt idx="2">
                  <c:v>0.34</c:v>
                </c:pt>
                <c:pt idx="3">
                  <c:v>4.59</c:v>
                </c:pt>
                <c:pt idx="4">
                  <c:v>26.47</c:v>
                </c:pt>
                <c:pt idx="5">
                  <c:v>47.93</c:v>
                </c:pt>
                <c:pt idx="6">
                  <c:v>17.149999999999999</c:v>
                </c:pt>
                <c:pt idx="7">
                  <c:v>2.92</c:v>
                </c:pt>
              </c:numCache>
            </c:numRef>
          </c:yVal>
          <c:smooth val="0"/>
          <c:extLst>
            <c:ext xmlns:c16="http://schemas.microsoft.com/office/drawing/2014/chart" uri="{C3380CC4-5D6E-409C-BE32-E72D297353CC}">
              <c16:uniqueId val="{00000005-5463-4388-9F2F-76F8AC8E8008}"/>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NSS'!$AF$363:$AM$363</c:f>
              <c:numCache>
                <c:formatCode>General</c:formatCode>
                <c:ptCount val="8"/>
                <c:pt idx="0">
                  <c:v>0</c:v>
                </c:pt>
                <c:pt idx="1">
                  <c:v>0</c:v>
                </c:pt>
                <c:pt idx="2">
                  <c:v>2.5099999999999998</c:v>
                </c:pt>
                <c:pt idx="3">
                  <c:v>17.07</c:v>
                </c:pt>
                <c:pt idx="4">
                  <c:v>41.24</c:v>
                </c:pt>
                <c:pt idx="5">
                  <c:v>28.93</c:v>
                </c:pt>
                <c:pt idx="6">
                  <c:v>9.5500000000000007</c:v>
                </c:pt>
                <c:pt idx="7">
                  <c:v>1.26</c:v>
                </c:pt>
              </c:numCache>
            </c:numRef>
          </c:yVal>
          <c:smooth val="0"/>
          <c:extLst>
            <c:ext xmlns:c16="http://schemas.microsoft.com/office/drawing/2014/chart" uri="{C3380CC4-5D6E-409C-BE32-E72D297353CC}">
              <c16:uniqueId val="{00000006-5463-4388-9F2F-76F8AC8E8008}"/>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NSS'!$AF$364:$AM$364</c:f>
              <c:numCache>
                <c:formatCode>General</c:formatCode>
                <c:ptCount val="8"/>
                <c:pt idx="0">
                  <c:v>0</c:v>
                </c:pt>
                <c:pt idx="1">
                  <c:v>0</c:v>
                </c:pt>
                <c:pt idx="2">
                  <c:v>3.21</c:v>
                </c:pt>
                <c:pt idx="3">
                  <c:v>8.64</c:v>
                </c:pt>
                <c:pt idx="4">
                  <c:v>29.36</c:v>
                </c:pt>
                <c:pt idx="5">
                  <c:v>45.06</c:v>
                </c:pt>
                <c:pt idx="6">
                  <c:v>13.99</c:v>
                </c:pt>
                <c:pt idx="7">
                  <c:v>1.34</c:v>
                </c:pt>
              </c:numCache>
            </c:numRef>
          </c:yVal>
          <c:smooth val="0"/>
          <c:extLst>
            <c:ext xmlns:c16="http://schemas.microsoft.com/office/drawing/2014/chart" uri="{C3380CC4-5D6E-409C-BE32-E72D297353CC}">
              <c16:uniqueId val="{00000007-5463-4388-9F2F-76F8AC8E8008}"/>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NSS'!$AF$365:$AM$365</c:f>
              <c:numCache>
                <c:formatCode>General</c:formatCode>
                <c:ptCount val="8"/>
                <c:pt idx="0">
                  <c:v>0</c:v>
                </c:pt>
                <c:pt idx="1">
                  <c:v>0</c:v>
                </c:pt>
                <c:pt idx="2">
                  <c:v>0.7</c:v>
                </c:pt>
                <c:pt idx="3">
                  <c:v>14.01</c:v>
                </c:pt>
                <c:pt idx="4">
                  <c:v>37.33</c:v>
                </c:pt>
                <c:pt idx="5">
                  <c:v>37.94</c:v>
                </c:pt>
                <c:pt idx="6">
                  <c:v>8.58</c:v>
                </c:pt>
                <c:pt idx="7">
                  <c:v>0.7</c:v>
                </c:pt>
              </c:numCache>
            </c:numRef>
          </c:yVal>
          <c:smooth val="0"/>
          <c:extLst>
            <c:ext xmlns:c16="http://schemas.microsoft.com/office/drawing/2014/chart" uri="{C3380CC4-5D6E-409C-BE32-E72D297353CC}">
              <c16:uniqueId val="{00000008-5463-4388-9F2F-76F8AC8E8008}"/>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NSS'!$AF$366:$AM$366</c:f>
              <c:numCache>
                <c:formatCode>General</c:formatCode>
                <c:ptCount val="8"/>
                <c:pt idx="0">
                  <c:v>0</c:v>
                </c:pt>
                <c:pt idx="1">
                  <c:v>0.27</c:v>
                </c:pt>
                <c:pt idx="2">
                  <c:v>5.99</c:v>
                </c:pt>
                <c:pt idx="3">
                  <c:v>19.97</c:v>
                </c:pt>
                <c:pt idx="4">
                  <c:v>37.33</c:v>
                </c:pt>
                <c:pt idx="5">
                  <c:v>26.08</c:v>
                </c:pt>
                <c:pt idx="6">
                  <c:v>10.42</c:v>
                </c:pt>
                <c:pt idx="7">
                  <c:v>1.62</c:v>
                </c:pt>
              </c:numCache>
            </c:numRef>
          </c:yVal>
          <c:smooth val="0"/>
          <c:extLst>
            <c:ext xmlns:c16="http://schemas.microsoft.com/office/drawing/2014/chart" uri="{C3380CC4-5D6E-409C-BE32-E72D297353CC}">
              <c16:uniqueId val="{00000009-5463-4388-9F2F-76F8AC8E8008}"/>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NSS'!$AF$367:$AM$367</c:f>
              <c:numCache>
                <c:formatCode>General</c:formatCode>
                <c:ptCount val="8"/>
                <c:pt idx="0">
                  <c:v>0</c:v>
                </c:pt>
                <c:pt idx="1">
                  <c:v>0</c:v>
                </c:pt>
                <c:pt idx="2">
                  <c:v>1.67</c:v>
                </c:pt>
                <c:pt idx="3">
                  <c:v>12.02</c:v>
                </c:pt>
                <c:pt idx="4">
                  <c:v>36.31</c:v>
                </c:pt>
                <c:pt idx="5">
                  <c:v>43.52</c:v>
                </c:pt>
                <c:pt idx="6">
                  <c:v>5.23</c:v>
                </c:pt>
                <c:pt idx="7">
                  <c:v>1.65</c:v>
                </c:pt>
              </c:numCache>
            </c:numRef>
          </c:yVal>
          <c:smooth val="0"/>
          <c:extLst>
            <c:ext xmlns:c16="http://schemas.microsoft.com/office/drawing/2014/chart" uri="{C3380CC4-5D6E-409C-BE32-E72D297353CC}">
              <c16:uniqueId val="{0000000A-5463-4388-9F2F-76F8AC8E8008}"/>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NSS'!$AF$368:$AM$368</c:f>
              <c:numCache>
                <c:formatCode>General</c:formatCode>
                <c:ptCount val="8"/>
                <c:pt idx="0">
                  <c:v>0</c:v>
                </c:pt>
                <c:pt idx="1">
                  <c:v>0.04</c:v>
                </c:pt>
                <c:pt idx="2">
                  <c:v>5.68</c:v>
                </c:pt>
                <c:pt idx="3">
                  <c:v>25.82</c:v>
                </c:pt>
                <c:pt idx="4">
                  <c:v>34.590000000000003</c:v>
                </c:pt>
                <c:pt idx="5">
                  <c:v>24.68</c:v>
                </c:pt>
                <c:pt idx="6">
                  <c:v>7.26</c:v>
                </c:pt>
                <c:pt idx="7">
                  <c:v>2.21</c:v>
                </c:pt>
              </c:numCache>
            </c:numRef>
          </c:yVal>
          <c:smooth val="0"/>
          <c:extLst>
            <c:ext xmlns:c16="http://schemas.microsoft.com/office/drawing/2014/chart" uri="{C3380CC4-5D6E-409C-BE32-E72D297353CC}">
              <c16:uniqueId val="{0000000B-5463-4388-9F2F-76F8AC8E8008}"/>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r>
                  <a:rPr lang="en-GB">
                    <a:solidFill>
                      <a:schemeClr val="bg1">
                        <a:lumMod val="50000"/>
                      </a:schemeClr>
                    </a:solidFill>
                  </a:rPr>
                  <a:t>Volume (%) </a:t>
                </a:r>
              </a:p>
              <a:p>
                <a:pPr>
                  <a:defRPr>
                    <a:solidFill>
                      <a:schemeClr val="bg1">
                        <a:lumMod val="50000"/>
                      </a:schemeClr>
                    </a:solidFill>
                  </a:defRPr>
                </a:pPr>
                <a:r>
                  <a:rPr lang="en-GB">
                    <a:solidFill>
                      <a:schemeClr val="bg1">
                        <a:lumMod val="50000"/>
                      </a:schemeClr>
                    </a:solidFill>
                  </a:rPr>
                  <a:t>Lancaster</a:t>
                </a:r>
                <a:r>
                  <a:rPr lang="en-GB" baseline="0">
                    <a:solidFill>
                      <a:schemeClr val="bg1">
                        <a:lumMod val="50000"/>
                      </a:schemeClr>
                    </a:solidFill>
                  </a:rPr>
                  <a:t> &amp; Ollier (1983) data</a:t>
                </a:r>
                <a:endParaRPr lang="en-GB">
                  <a:solidFill>
                    <a:schemeClr val="bg1">
                      <a:lumMod val="50000"/>
                    </a:schemeClr>
                  </a:solidFill>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crossAx val="384250200"/>
        <c:crosses val="max"/>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NSS'!$AF$383:$AM$383</c:f>
              <c:numCache>
                <c:formatCode>General</c:formatCode>
                <c:ptCount val="8"/>
                <c:pt idx="0">
                  <c:v>0</c:v>
                </c:pt>
                <c:pt idx="1">
                  <c:v>0</c:v>
                </c:pt>
                <c:pt idx="2">
                  <c:v>2.0299999999999998</c:v>
                </c:pt>
                <c:pt idx="3">
                  <c:v>11.47</c:v>
                </c:pt>
                <c:pt idx="4">
                  <c:v>43.44</c:v>
                </c:pt>
                <c:pt idx="5">
                  <c:v>35.15</c:v>
                </c:pt>
                <c:pt idx="6">
                  <c:v>7.06</c:v>
                </c:pt>
                <c:pt idx="7">
                  <c:v>0.74</c:v>
                </c:pt>
              </c:numCache>
            </c:numRef>
          </c:yVal>
          <c:smooth val="0"/>
          <c:extLst>
            <c:ext xmlns:c16="http://schemas.microsoft.com/office/drawing/2014/chart" uri="{C3380CC4-5D6E-409C-BE32-E72D297353CC}">
              <c16:uniqueId val="{00000000-AAB7-483A-A7A0-50DF8B04F5C4}"/>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NSS'!$AF$384:$AM$384</c:f>
              <c:numCache>
                <c:formatCode>General</c:formatCode>
                <c:ptCount val="8"/>
                <c:pt idx="0">
                  <c:v>0</c:v>
                </c:pt>
                <c:pt idx="1">
                  <c:v>0</c:v>
                </c:pt>
                <c:pt idx="2">
                  <c:v>11.87</c:v>
                </c:pt>
                <c:pt idx="3">
                  <c:v>27.62</c:v>
                </c:pt>
                <c:pt idx="4">
                  <c:v>29.67</c:v>
                </c:pt>
                <c:pt idx="5">
                  <c:v>21.09</c:v>
                </c:pt>
                <c:pt idx="6">
                  <c:v>7.69</c:v>
                </c:pt>
                <c:pt idx="7">
                  <c:v>1.43</c:v>
                </c:pt>
              </c:numCache>
            </c:numRef>
          </c:yVal>
          <c:smooth val="0"/>
          <c:extLst>
            <c:ext xmlns:c16="http://schemas.microsoft.com/office/drawing/2014/chart" uri="{C3380CC4-5D6E-409C-BE32-E72D297353CC}">
              <c16:uniqueId val="{00000001-AAB7-483A-A7A0-50DF8B04F5C4}"/>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NSS'!$AF$385:$AM$385</c:f>
              <c:numCache>
                <c:formatCode>General</c:formatCode>
                <c:ptCount val="8"/>
                <c:pt idx="0">
                  <c:v>0</c:v>
                </c:pt>
                <c:pt idx="1">
                  <c:v>0</c:v>
                </c:pt>
                <c:pt idx="2">
                  <c:v>0</c:v>
                </c:pt>
                <c:pt idx="3">
                  <c:v>16.38</c:v>
                </c:pt>
                <c:pt idx="4">
                  <c:v>38.83</c:v>
                </c:pt>
                <c:pt idx="5">
                  <c:v>93.08</c:v>
                </c:pt>
                <c:pt idx="6">
                  <c:v>5.76</c:v>
                </c:pt>
                <c:pt idx="7">
                  <c:v>0.66</c:v>
                </c:pt>
              </c:numCache>
            </c:numRef>
          </c:yVal>
          <c:smooth val="0"/>
          <c:extLst>
            <c:ext xmlns:c16="http://schemas.microsoft.com/office/drawing/2014/chart" uri="{C3380CC4-5D6E-409C-BE32-E72D297353CC}">
              <c16:uniqueId val="{00000002-AAB7-483A-A7A0-50DF8B04F5C4}"/>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NSS'!$AF$386:$AM$386</c:f>
              <c:numCache>
                <c:formatCode>General</c:formatCode>
                <c:ptCount val="8"/>
                <c:pt idx="0">
                  <c:v>0</c:v>
                </c:pt>
                <c:pt idx="1">
                  <c:v>0</c:v>
                </c:pt>
                <c:pt idx="2">
                  <c:v>9.75</c:v>
                </c:pt>
                <c:pt idx="3">
                  <c:v>18.600000000000001</c:v>
                </c:pt>
                <c:pt idx="4">
                  <c:v>35.18</c:v>
                </c:pt>
                <c:pt idx="5">
                  <c:v>29.62</c:v>
                </c:pt>
                <c:pt idx="6">
                  <c:v>5.78</c:v>
                </c:pt>
                <c:pt idx="7">
                  <c:v>0.88</c:v>
                </c:pt>
              </c:numCache>
            </c:numRef>
          </c:yVal>
          <c:smooth val="0"/>
          <c:extLst>
            <c:ext xmlns:c16="http://schemas.microsoft.com/office/drawing/2014/chart" uri="{C3380CC4-5D6E-409C-BE32-E72D297353CC}">
              <c16:uniqueId val="{00000003-AAB7-483A-A7A0-50DF8B04F5C4}"/>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NSS'!$AF$387:$AM$387</c:f>
              <c:numCache>
                <c:formatCode>General</c:formatCode>
                <c:ptCount val="8"/>
                <c:pt idx="0">
                  <c:v>0</c:v>
                </c:pt>
                <c:pt idx="1">
                  <c:v>0</c:v>
                </c:pt>
                <c:pt idx="2">
                  <c:v>2.2200000000000002</c:v>
                </c:pt>
                <c:pt idx="3">
                  <c:v>0</c:v>
                </c:pt>
                <c:pt idx="4">
                  <c:v>35.11</c:v>
                </c:pt>
                <c:pt idx="5">
                  <c:v>37.049999999999997</c:v>
                </c:pt>
                <c:pt idx="6">
                  <c:v>14.16</c:v>
                </c:pt>
                <c:pt idx="7">
                  <c:v>1.71</c:v>
                </c:pt>
              </c:numCache>
            </c:numRef>
          </c:yVal>
          <c:smooth val="0"/>
          <c:extLst>
            <c:ext xmlns:c16="http://schemas.microsoft.com/office/drawing/2014/chart" uri="{C3380CC4-5D6E-409C-BE32-E72D297353CC}">
              <c16:uniqueId val="{00000004-AAB7-483A-A7A0-50DF8B04F5C4}"/>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NSS'!$AF$388:$AM$388</c:f>
              <c:numCache>
                <c:formatCode>General</c:formatCode>
                <c:ptCount val="8"/>
                <c:pt idx="0">
                  <c:v>0</c:v>
                </c:pt>
                <c:pt idx="1">
                  <c:v>1.89</c:v>
                </c:pt>
                <c:pt idx="2">
                  <c:v>12.78</c:v>
                </c:pt>
                <c:pt idx="3">
                  <c:v>27.75</c:v>
                </c:pt>
                <c:pt idx="4">
                  <c:v>32.69</c:v>
                </c:pt>
                <c:pt idx="5">
                  <c:v>16.989999999999998</c:v>
                </c:pt>
                <c:pt idx="6">
                  <c:v>7.21</c:v>
                </c:pt>
                <c:pt idx="7">
                  <c:v>1.01</c:v>
                </c:pt>
              </c:numCache>
            </c:numRef>
          </c:yVal>
          <c:smooth val="0"/>
          <c:extLst>
            <c:ext xmlns:c16="http://schemas.microsoft.com/office/drawing/2014/chart" uri="{C3380CC4-5D6E-409C-BE32-E72D297353CC}">
              <c16:uniqueId val="{00000005-AAB7-483A-A7A0-50DF8B04F5C4}"/>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NSS'!$AF$389:$AM$389</c:f>
              <c:numCache>
                <c:formatCode>General</c:formatCode>
                <c:ptCount val="8"/>
                <c:pt idx="0">
                  <c:v>0</c:v>
                </c:pt>
                <c:pt idx="1">
                  <c:v>0</c:v>
                </c:pt>
                <c:pt idx="2">
                  <c:v>0.72</c:v>
                </c:pt>
                <c:pt idx="3">
                  <c:v>4.59</c:v>
                </c:pt>
                <c:pt idx="4">
                  <c:v>41.69</c:v>
                </c:pt>
                <c:pt idx="5">
                  <c:v>48.27</c:v>
                </c:pt>
                <c:pt idx="6">
                  <c:v>4.7</c:v>
                </c:pt>
                <c:pt idx="7">
                  <c:v>0.33</c:v>
                </c:pt>
              </c:numCache>
            </c:numRef>
          </c:yVal>
          <c:smooth val="0"/>
          <c:extLst>
            <c:ext xmlns:c16="http://schemas.microsoft.com/office/drawing/2014/chart" uri="{C3380CC4-5D6E-409C-BE32-E72D297353CC}">
              <c16:uniqueId val="{00000006-AAB7-483A-A7A0-50DF8B04F5C4}"/>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NSS'!$AF$390:$AM$390</c:f>
              <c:numCache>
                <c:formatCode>General</c:formatCode>
                <c:ptCount val="8"/>
                <c:pt idx="0">
                  <c:v>0</c:v>
                </c:pt>
                <c:pt idx="1">
                  <c:v>0</c:v>
                </c:pt>
                <c:pt idx="2">
                  <c:v>1.46</c:v>
                </c:pt>
                <c:pt idx="3">
                  <c:v>22.46</c:v>
                </c:pt>
                <c:pt idx="4">
                  <c:v>51.61</c:v>
                </c:pt>
                <c:pt idx="5">
                  <c:v>20.98</c:v>
                </c:pt>
                <c:pt idx="6">
                  <c:v>3.07</c:v>
                </c:pt>
                <c:pt idx="7">
                  <c:v>0.55000000000000004</c:v>
                </c:pt>
              </c:numCache>
            </c:numRef>
          </c:yVal>
          <c:smooth val="0"/>
          <c:extLst>
            <c:ext xmlns:c16="http://schemas.microsoft.com/office/drawing/2014/chart" uri="{C3380CC4-5D6E-409C-BE32-E72D297353CC}">
              <c16:uniqueId val="{00000007-AAB7-483A-A7A0-50DF8B04F5C4}"/>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NSS'!$AF$391:$AM$391</c:f>
              <c:numCache>
                <c:formatCode>General</c:formatCode>
                <c:ptCount val="8"/>
                <c:pt idx="0">
                  <c:v>0</c:v>
                </c:pt>
                <c:pt idx="1">
                  <c:v>0</c:v>
                </c:pt>
                <c:pt idx="2">
                  <c:v>0</c:v>
                </c:pt>
                <c:pt idx="3">
                  <c:v>4.8600000000000003</c:v>
                </c:pt>
                <c:pt idx="4">
                  <c:v>40.5</c:v>
                </c:pt>
                <c:pt idx="5">
                  <c:v>47.64</c:v>
                </c:pt>
                <c:pt idx="6">
                  <c:v>6.46</c:v>
                </c:pt>
                <c:pt idx="7">
                  <c:v>0.33</c:v>
                </c:pt>
              </c:numCache>
            </c:numRef>
          </c:yVal>
          <c:smooth val="0"/>
          <c:extLst>
            <c:ext xmlns:c16="http://schemas.microsoft.com/office/drawing/2014/chart" uri="{C3380CC4-5D6E-409C-BE32-E72D297353CC}">
              <c16:uniqueId val="{00000008-AAB7-483A-A7A0-50DF8B04F5C4}"/>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NSS'!$AF$392:$AM$392</c:f>
              <c:numCache>
                <c:formatCode>General</c:formatCode>
                <c:ptCount val="8"/>
                <c:pt idx="0">
                  <c:v>0</c:v>
                </c:pt>
                <c:pt idx="1">
                  <c:v>0</c:v>
                </c:pt>
                <c:pt idx="2">
                  <c:v>0.35</c:v>
                </c:pt>
                <c:pt idx="3">
                  <c:v>22.56</c:v>
                </c:pt>
                <c:pt idx="4">
                  <c:v>47.12</c:v>
                </c:pt>
                <c:pt idx="5">
                  <c:v>28.44</c:v>
                </c:pt>
                <c:pt idx="6">
                  <c:v>1.45</c:v>
                </c:pt>
                <c:pt idx="7">
                  <c:v>0.06</c:v>
                </c:pt>
              </c:numCache>
            </c:numRef>
          </c:yVal>
          <c:smooth val="0"/>
          <c:extLst>
            <c:ext xmlns:c16="http://schemas.microsoft.com/office/drawing/2014/chart" uri="{C3380CC4-5D6E-409C-BE32-E72D297353CC}">
              <c16:uniqueId val="{00000009-AAB7-483A-A7A0-50DF8B04F5C4}"/>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NSS'!$AF$393:$AM$393</c:f>
              <c:numCache>
                <c:formatCode>General</c:formatCode>
                <c:ptCount val="8"/>
                <c:pt idx="0">
                  <c:v>0</c:v>
                </c:pt>
                <c:pt idx="1">
                  <c:v>0</c:v>
                </c:pt>
                <c:pt idx="2">
                  <c:v>1.85</c:v>
                </c:pt>
                <c:pt idx="3">
                  <c:v>8.39</c:v>
                </c:pt>
                <c:pt idx="4">
                  <c:v>33.29</c:v>
                </c:pt>
                <c:pt idx="5">
                  <c:v>41.41</c:v>
                </c:pt>
                <c:pt idx="6">
                  <c:v>14.45</c:v>
                </c:pt>
                <c:pt idx="7">
                  <c:v>1.25</c:v>
                </c:pt>
              </c:numCache>
            </c:numRef>
          </c:yVal>
          <c:smooth val="0"/>
          <c:extLst>
            <c:ext xmlns:c16="http://schemas.microsoft.com/office/drawing/2014/chart" uri="{C3380CC4-5D6E-409C-BE32-E72D297353CC}">
              <c16:uniqueId val="{0000000A-AAB7-483A-A7A0-50DF8B04F5C4}"/>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NSS'!$AF$394:$AM$394</c:f>
              <c:numCache>
                <c:formatCode>General</c:formatCode>
                <c:ptCount val="8"/>
                <c:pt idx="0">
                  <c:v>0</c:v>
                </c:pt>
                <c:pt idx="1">
                  <c:v>0.62</c:v>
                </c:pt>
                <c:pt idx="2">
                  <c:v>6.33</c:v>
                </c:pt>
                <c:pt idx="3">
                  <c:v>20.88</c:v>
                </c:pt>
                <c:pt idx="4">
                  <c:v>36.35</c:v>
                </c:pt>
                <c:pt idx="5">
                  <c:v>24.13</c:v>
                </c:pt>
                <c:pt idx="6">
                  <c:v>7.43</c:v>
                </c:pt>
                <c:pt idx="7">
                  <c:v>0.7</c:v>
                </c:pt>
              </c:numCache>
            </c:numRef>
          </c:yVal>
          <c:smooth val="0"/>
          <c:extLst>
            <c:ext xmlns:c16="http://schemas.microsoft.com/office/drawing/2014/chart" uri="{C3380CC4-5D6E-409C-BE32-E72D297353CC}">
              <c16:uniqueId val="{0000000B-AAB7-483A-A7A0-50DF8B04F5C4}"/>
            </c:ext>
          </c:extLst>
        </c:ser>
        <c:ser>
          <c:idx val="5"/>
          <c:order val="12"/>
          <c:spPr>
            <a:ln w="19050" cap="rnd">
              <a:solidFill>
                <a:schemeClr val="accent6"/>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NSS'!$AF$395:$AM$395</c:f>
              <c:numCache>
                <c:formatCode>General</c:formatCode>
                <c:ptCount val="8"/>
                <c:pt idx="0">
                  <c:v>0</c:v>
                </c:pt>
                <c:pt idx="1">
                  <c:v>0</c:v>
                </c:pt>
                <c:pt idx="2">
                  <c:v>0.59</c:v>
                </c:pt>
                <c:pt idx="3">
                  <c:v>6.73</c:v>
                </c:pt>
                <c:pt idx="4">
                  <c:v>31.7</c:v>
                </c:pt>
                <c:pt idx="5">
                  <c:v>47.37</c:v>
                </c:pt>
                <c:pt idx="6">
                  <c:v>12.75</c:v>
                </c:pt>
                <c:pt idx="7">
                  <c:v>0.9</c:v>
                </c:pt>
              </c:numCache>
            </c:numRef>
          </c:yVal>
          <c:smooth val="0"/>
          <c:extLst>
            <c:ext xmlns:c16="http://schemas.microsoft.com/office/drawing/2014/chart" uri="{C3380CC4-5D6E-409C-BE32-E72D297353CC}">
              <c16:uniqueId val="{0000000C-AAB7-483A-A7A0-50DF8B04F5C4}"/>
            </c:ext>
          </c:extLst>
        </c:ser>
        <c:ser>
          <c:idx val="13"/>
          <c:order val="13"/>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NSS'!$AF$396:$AM$396</c:f>
              <c:numCache>
                <c:formatCode>General</c:formatCode>
                <c:ptCount val="8"/>
                <c:pt idx="0">
                  <c:v>0</c:v>
                </c:pt>
                <c:pt idx="1">
                  <c:v>1.59</c:v>
                </c:pt>
                <c:pt idx="2">
                  <c:v>10.77</c:v>
                </c:pt>
                <c:pt idx="3">
                  <c:v>29.28</c:v>
                </c:pt>
                <c:pt idx="4">
                  <c:v>29.84</c:v>
                </c:pt>
                <c:pt idx="5">
                  <c:v>22.93</c:v>
                </c:pt>
                <c:pt idx="6">
                  <c:v>6.94</c:v>
                </c:pt>
                <c:pt idx="7">
                  <c:v>0.76</c:v>
                </c:pt>
              </c:numCache>
            </c:numRef>
          </c:yVal>
          <c:smooth val="0"/>
          <c:extLst>
            <c:ext xmlns:c16="http://schemas.microsoft.com/office/drawing/2014/chart" uri="{C3380CC4-5D6E-409C-BE32-E72D297353CC}">
              <c16:uniqueId val="{0000000D-AAB7-483A-A7A0-50DF8B04F5C4}"/>
            </c:ext>
          </c:extLst>
        </c:ser>
        <c:ser>
          <c:idx val="14"/>
          <c:order val="14"/>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NSS'!$AF$397:$AM$397</c:f>
              <c:numCache>
                <c:formatCode>General</c:formatCode>
                <c:ptCount val="8"/>
                <c:pt idx="0">
                  <c:v>0</c:v>
                </c:pt>
                <c:pt idx="1">
                  <c:v>0</c:v>
                </c:pt>
                <c:pt idx="2">
                  <c:v>0.27</c:v>
                </c:pt>
                <c:pt idx="3">
                  <c:v>5.89</c:v>
                </c:pt>
                <c:pt idx="4">
                  <c:v>30.77</c:v>
                </c:pt>
                <c:pt idx="5">
                  <c:v>50.88</c:v>
                </c:pt>
                <c:pt idx="6">
                  <c:v>11.42</c:v>
                </c:pt>
                <c:pt idx="7">
                  <c:v>0.78</c:v>
                </c:pt>
              </c:numCache>
            </c:numRef>
          </c:yVal>
          <c:smooth val="0"/>
          <c:extLst>
            <c:ext xmlns:c16="http://schemas.microsoft.com/office/drawing/2014/chart" uri="{C3380CC4-5D6E-409C-BE32-E72D297353CC}">
              <c16:uniqueId val="{0000000E-AAB7-483A-A7A0-50DF8B04F5C4}"/>
            </c:ext>
          </c:extLst>
        </c:ser>
        <c:ser>
          <c:idx val="15"/>
          <c:order val="15"/>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NSS'!$AF$398:$AM$398</c:f>
              <c:numCache>
                <c:formatCode>General</c:formatCode>
                <c:ptCount val="8"/>
                <c:pt idx="0">
                  <c:v>0</c:v>
                </c:pt>
                <c:pt idx="1">
                  <c:v>0</c:v>
                </c:pt>
                <c:pt idx="2">
                  <c:v>0.96</c:v>
                </c:pt>
                <c:pt idx="3">
                  <c:v>19.43</c:v>
                </c:pt>
                <c:pt idx="4">
                  <c:v>47.82</c:v>
                </c:pt>
                <c:pt idx="5">
                  <c:v>26.89</c:v>
                </c:pt>
                <c:pt idx="6">
                  <c:v>4.3499999999999996</c:v>
                </c:pt>
                <c:pt idx="7">
                  <c:v>0.55000000000000004</c:v>
                </c:pt>
              </c:numCache>
            </c:numRef>
          </c:yVal>
          <c:smooth val="0"/>
          <c:extLst>
            <c:ext xmlns:c16="http://schemas.microsoft.com/office/drawing/2014/chart" uri="{C3380CC4-5D6E-409C-BE32-E72D297353CC}">
              <c16:uniqueId val="{0000000F-AAB7-483A-A7A0-50DF8B04F5C4}"/>
            </c:ext>
          </c:extLst>
        </c:ser>
        <c:ser>
          <c:idx val="16"/>
          <c:order val="16"/>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NSS'!$AF$399:$AM$399</c:f>
              <c:numCache>
                <c:formatCode>General</c:formatCode>
                <c:ptCount val="8"/>
                <c:pt idx="0">
                  <c:v>0</c:v>
                </c:pt>
                <c:pt idx="1">
                  <c:v>0</c:v>
                </c:pt>
                <c:pt idx="2">
                  <c:v>3.9</c:v>
                </c:pt>
                <c:pt idx="3">
                  <c:v>16.2</c:v>
                </c:pt>
                <c:pt idx="4">
                  <c:v>34.51</c:v>
                </c:pt>
                <c:pt idx="5">
                  <c:v>30.66</c:v>
                </c:pt>
                <c:pt idx="6">
                  <c:v>12.72</c:v>
                </c:pt>
                <c:pt idx="7">
                  <c:v>1.68</c:v>
                </c:pt>
              </c:numCache>
            </c:numRef>
          </c:yVal>
          <c:smooth val="0"/>
          <c:extLst>
            <c:ext xmlns:c16="http://schemas.microsoft.com/office/drawing/2014/chart" uri="{C3380CC4-5D6E-409C-BE32-E72D297353CC}">
              <c16:uniqueId val="{00000010-AAB7-483A-A7A0-50DF8B04F5C4}"/>
            </c:ext>
          </c:extLst>
        </c:ser>
        <c:ser>
          <c:idx val="17"/>
          <c:order val="17"/>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NSS'!$AF$400:$AM$400</c:f>
              <c:numCache>
                <c:formatCode>General</c:formatCode>
                <c:ptCount val="8"/>
                <c:pt idx="0">
                  <c:v>0</c:v>
                </c:pt>
                <c:pt idx="1">
                  <c:v>0</c:v>
                </c:pt>
                <c:pt idx="2">
                  <c:v>3.9</c:v>
                </c:pt>
                <c:pt idx="3">
                  <c:v>16.2</c:v>
                </c:pt>
                <c:pt idx="4">
                  <c:v>34.51</c:v>
                </c:pt>
                <c:pt idx="5">
                  <c:v>30.66</c:v>
                </c:pt>
                <c:pt idx="6">
                  <c:v>12.72</c:v>
                </c:pt>
                <c:pt idx="7">
                  <c:v>1.68</c:v>
                </c:pt>
              </c:numCache>
            </c:numRef>
          </c:yVal>
          <c:smooth val="0"/>
          <c:extLst>
            <c:ext xmlns:c16="http://schemas.microsoft.com/office/drawing/2014/chart" uri="{C3380CC4-5D6E-409C-BE32-E72D297353CC}">
              <c16:uniqueId val="{00000011-AAB7-483A-A7A0-50DF8B04F5C4}"/>
            </c:ext>
          </c:extLst>
        </c:ser>
        <c:ser>
          <c:idx val="18"/>
          <c:order val="18"/>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NSS'!$AF$401:$AM$401</c:f>
              <c:numCache>
                <c:formatCode>General</c:formatCode>
                <c:ptCount val="8"/>
                <c:pt idx="0">
                  <c:v>0</c:v>
                </c:pt>
                <c:pt idx="1">
                  <c:v>0</c:v>
                </c:pt>
                <c:pt idx="2">
                  <c:v>0.42</c:v>
                </c:pt>
                <c:pt idx="3">
                  <c:v>9.9499999999999993</c:v>
                </c:pt>
                <c:pt idx="4">
                  <c:v>26.85</c:v>
                </c:pt>
                <c:pt idx="5">
                  <c:v>46.56</c:v>
                </c:pt>
                <c:pt idx="6">
                  <c:v>12.95</c:v>
                </c:pt>
                <c:pt idx="7">
                  <c:v>2.75</c:v>
                </c:pt>
              </c:numCache>
            </c:numRef>
          </c:yVal>
          <c:smooth val="0"/>
          <c:extLst>
            <c:ext xmlns:c16="http://schemas.microsoft.com/office/drawing/2014/chart" uri="{C3380CC4-5D6E-409C-BE32-E72D297353CC}">
              <c16:uniqueId val="{00000012-AAB7-483A-A7A0-50DF8B04F5C4}"/>
            </c:ext>
          </c:extLst>
        </c:ser>
        <c:ser>
          <c:idx val="19"/>
          <c:order val="19"/>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NSS'!$AF$402:$AM$402</c:f>
              <c:numCache>
                <c:formatCode>General</c:formatCode>
                <c:ptCount val="8"/>
                <c:pt idx="0">
                  <c:v>0</c:v>
                </c:pt>
                <c:pt idx="1">
                  <c:v>0</c:v>
                </c:pt>
                <c:pt idx="2">
                  <c:v>1.35</c:v>
                </c:pt>
                <c:pt idx="3">
                  <c:v>21.5</c:v>
                </c:pt>
                <c:pt idx="4">
                  <c:v>28.2</c:v>
                </c:pt>
                <c:pt idx="5">
                  <c:v>40.369999999999997</c:v>
                </c:pt>
                <c:pt idx="6">
                  <c:v>7.44</c:v>
                </c:pt>
                <c:pt idx="7">
                  <c:v>1.02</c:v>
                </c:pt>
              </c:numCache>
            </c:numRef>
          </c:yVal>
          <c:smooth val="0"/>
          <c:extLst>
            <c:ext xmlns:c16="http://schemas.microsoft.com/office/drawing/2014/chart" uri="{C3380CC4-5D6E-409C-BE32-E72D297353CC}">
              <c16:uniqueId val="{00000013-AAB7-483A-A7A0-50DF8B04F5C4}"/>
            </c:ext>
          </c:extLst>
        </c:ser>
        <c:ser>
          <c:idx val="20"/>
          <c:order val="20"/>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NSS'!$AF$403:$AM$403</c:f>
              <c:numCache>
                <c:formatCode>General</c:formatCode>
                <c:ptCount val="8"/>
                <c:pt idx="0">
                  <c:v>0</c:v>
                </c:pt>
                <c:pt idx="1">
                  <c:v>0</c:v>
                </c:pt>
                <c:pt idx="2">
                  <c:v>0.47</c:v>
                </c:pt>
                <c:pt idx="3">
                  <c:v>11.89</c:v>
                </c:pt>
                <c:pt idx="4">
                  <c:v>27.82</c:v>
                </c:pt>
                <c:pt idx="5">
                  <c:v>53.27</c:v>
                </c:pt>
                <c:pt idx="6">
                  <c:v>6.04</c:v>
                </c:pt>
                <c:pt idx="7">
                  <c:v>0.5</c:v>
                </c:pt>
              </c:numCache>
            </c:numRef>
          </c:yVal>
          <c:smooth val="0"/>
          <c:extLst>
            <c:ext xmlns:c16="http://schemas.microsoft.com/office/drawing/2014/chart" uri="{C3380CC4-5D6E-409C-BE32-E72D297353CC}">
              <c16:uniqueId val="{00000014-AAB7-483A-A7A0-50DF8B04F5C4}"/>
            </c:ext>
          </c:extLst>
        </c:ser>
        <c:ser>
          <c:idx val="21"/>
          <c:order val="21"/>
          <c:spPr>
            <a:ln w="19050" cap="rnd">
              <a:solidFill>
                <a:schemeClr val="accent4">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NSS'!$AF$404:$AM$404</c:f>
              <c:numCache>
                <c:formatCode>General</c:formatCode>
                <c:ptCount val="8"/>
                <c:pt idx="0">
                  <c:v>0</c:v>
                </c:pt>
                <c:pt idx="1">
                  <c:v>0.18</c:v>
                </c:pt>
                <c:pt idx="2">
                  <c:v>1.25</c:v>
                </c:pt>
                <c:pt idx="3">
                  <c:v>13.01</c:v>
                </c:pt>
                <c:pt idx="4">
                  <c:v>34.979999999999997</c:v>
                </c:pt>
                <c:pt idx="5">
                  <c:v>45.63</c:v>
                </c:pt>
                <c:pt idx="6">
                  <c:v>4.62</c:v>
                </c:pt>
                <c:pt idx="7">
                  <c:v>0.44</c:v>
                </c:pt>
              </c:numCache>
            </c:numRef>
          </c:yVal>
          <c:smooth val="0"/>
          <c:extLst>
            <c:ext xmlns:c16="http://schemas.microsoft.com/office/drawing/2014/chart" uri="{C3380CC4-5D6E-409C-BE32-E72D297353CC}">
              <c16:uniqueId val="{00000015-AAB7-483A-A7A0-50DF8B04F5C4}"/>
            </c:ext>
          </c:extLst>
        </c:ser>
        <c:ser>
          <c:idx val="22"/>
          <c:order val="22"/>
          <c:spPr>
            <a:ln w="19050" cap="rnd">
              <a:solidFill>
                <a:schemeClr val="accent5">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NSS'!$AF$405:$AM$405</c:f>
              <c:numCache>
                <c:formatCode>General</c:formatCode>
                <c:ptCount val="8"/>
                <c:pt idx="0">
                  <c:v>0</c:v>
                </c:pt>
                <c:pt idx="1">
                  <c:v>0</c:v>
                </c:pt>
                <c:pt idx="2">
                  <c:v>0.28999999999999998</c:v>
                </c:pt>
                <c:pt idx="3">
                  <c:v>7.73</c:v>
                </c:pt>
                <c:pt idx="4">
                  <c:v>32.71</c:v>
                </c:pt>
                <c:pt idx="5">
                  <c:v>50.82</c:v>
                </c:pt>
                <c:pt idx="6">
                  <c:v>7.04</c:v>
                </c:pt>
                <c:pt idx="7">
                  <c:v>1.32</c:v>
                </c:pt>
              </c:numCache>
            </c:numRef>
          </c:yVal>
          <c:smooth val="0"/>
          <c:extLst>
            <c:ext xmlns:c16="http://schemas.microsoft.com/office/drawing/2014/chart" uri="{C3380CC4-5D6E-409C-BE32-E72D297353CC}">
              <c16:uniqueId val="{00000016-AAB7-483A-A7A0-50DF8B04F5C4}"/>
            </c:ext>
          </c:extLst>
        </c:ser>
        <c:ser>
          <c:idx val="23"/>
          <c:order val="23"/>
          <c:spPr>
            <a:ln w="19050" cap="rnd">
              <a:solidFill>
                <a:schemeClr val="accent6">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NSS'!$AF$406:$AM$406</c:f>
              <c:numCache>
                <c:formatCode>General</c:formatCode>
                <c:ptCount val="8"/>
                <c:pt idx="0">
                  <c:v>0</c:v>
                </c:pt>
                <c:pt idx="1">
                  <c:v>0</c:v>
                </c:pt>
                <c:pt idx="2">
                  <c:v>1.64</c:v>
                </c:pt>
                <c:pt idx="3">
                  <c:v>25.73</c:v>
                </c:pt>
                <c:pt idx="4">
                  <c:v>47.95</c:v>
                </c:pt>
                <c:pt idx="5">
                  <c:v>22.11</c:v>
                </c:pt>
                <c:pt idx="6">
                  <c:v>2.34</c:v>
                </c:pt>
                <c:pt idx="7">
                  <c:v>0.22</c:v>
                </c:pt>
              </c:numCache>
            </c:numRef>
          </c:yVal>
          <c:smooth val="0"/>
          <c:extLst>
            <c:ext xmlns:c16="http://schemas.microsoft.com/office/drawing/2014/chart" uri="{C3380CC4-5D6E-409C-BE32-E72D297353CC}">
              <c16:uniqueId val="{00000017-AAB7-483A-A7A0-50DF8B04F5C4}"/>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r>
              <a:rPr lang="en-GB" sz="1200"/>
              <a:t>Linear dune slip</a:t>
            </a:r>
            <a:r>
              <a:rPr lang="en-GB" sz="1200" baseline="0"/>
              <a:t> faces </a:t>
            </a:r>
          </a:p>
          <a:p>
            <a:pPr algn="l">
              <a:defRPr sz="1200"/>
            </a:pPr>
            <a:r>
              <a:rPr lang="en-GB" sz="1200" baseline="0"/>
              <a:t>(Lancaster and Ollier, 1983)</a:t>
            </a:r>
            <a:endParaRPr lang="en-GB" sz="1200"/>
          </a:p>
        </c:rich>
      </c:tx>
      <c:layout>
        <c:manualLayout>
          <c:xMode val="edge"/>
          <c:yMode val="edge"/>
          <c:x val="0.4990046296296296"/>
          <c:y val="0.13550591473879203"/>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NSS'!$AF$383:$AM$383</c:f>
              <c:numCache>
                <c:formatCode>General</c:formatCode>
                <c:ptCount val="8"/>
                <c:pt idx="0">
                  <c:v>0</c:v>
                </c:pt>
                <c:pt idx="1">
                  <c:v>0</c:v>
                </c:pt>
                <c:pt idx="2">
                  <c:v>2.0299999999999998</c:v>
                </c:pt>
                <c:pt idx="3">
                  <c:v>11.47</c:v>
                </c:pt>
                <c:pt idx="4">
                  <c:v>43.44</c:v>
                </c:pt>
                <c:pt idx="5">
                  <c:v>35.15</c:v>
                </c:pt>
                <c:pt idx="6">
                  <c:v>7.06</c:v>
                </c:pt>
                <c:pt idx="7">
                  <c:v>0.74</c:v>
                </c:pt>
              </c:numCache>
            </c:numRef>
          </c:yVal>
          <c:smooth val="0"/>
          <c:extLst>
            <c:ext xmlns:c16="http://schemas.microsoft.com/office/drawing/2014/chart" uri="{C3380CC4-5D6E-409C-BE32-E72D297353CC}">
              <c16:uniqueId val="{00000000-186D-4BE3-96F3-175BC2811BFE}"/>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NSS'!$AF$384:$AM$384</c:f>
              <c:numCache>
                <c:formatCode>General</c:formatCode>
                <c:ptCount val="8"/>
                <c:pt idx="0">
                  <c:v>0</c:v>
                </c:pt>
                <c:pt idx="1">
                  <c:v>0</c:v>
                </c:pt>
                <c:pt idx="2">
                  <c:v>11.87</c:v>
                </c:pt>
                <c:pt idx="3">
                  <c:v>27.62</c:v>
                </c:pt>
                <c:pt idx="4">
                  <c:v>29.67</c:v>
                </c:pt>
                <c:pt idx="5">
                  <c:v>21.09</c:v>
                </c:pt>
                <c:pt idx="6">
                  <c:v>7.69</c:v>
                </c:pt>
                <c:pt idx="7">
                  <c:v>1.43</c:v>
                </c:pt>
              </c:numCache>
            </c:numRef>
          </c:yVal>
          <c:smooth val="0"/>
          <c:extLst>
            <c:ext xmlns:c16="http://schemas.microsoft.com/office/drawing/2014/chart" uri="{C3380CC4-5D6E-409C-BE32-E72D297353CC}">
              <c16:uniqueId val="{00000001-186D-4BE3-96F3-175BC2811BFE}"/>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NSS'!$AF$385:$AM$385</c:f>
              <c:numCache>
                <c:formatCode>General</c:formatCode>
                <c:ptCount val="8"/>
                <c:pt idx="0">
                  <c:v>0</c:v>
                </c:pt>
                <c:pt idx="1">
                  <c:v>0</c:v>
                </c:pt>
                <c:pt idx="2">
                  <c:v>0</c:v>
                </c:pt>
                <c:pt idx="3">
                  <c:v>16.38</c:v>
                </c:pt>
                <c:pt idx="4">
                  <c:v>38.83</c:v>
                </c:pt>
                <c:pt idx="5">
                  <c:v>93.08</c:v>
                </c:pt>
                <c:pt idx="6">
                  <c:v>5.76</c:v>
                </c:pt>
                <c:pt idx="7">
                  <c:v>0.66</c:v>
                </c:pt>
              </c:numCache>
            </c:numRef>
          </c:yVal>
          <c:smooth val="0"/>
          <c:extLst>
            <c:ext xmlns:c16="http://schemas.microsoft.com/office/drawing/2014/chart" uri="{C3380CC4-5D6E-409C-BE32-E72D297353CC}">
              <c16:uniqueId val="{00000002-186D-4BE3-96F3-175BC2811BFE}"/>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NSS'!$AF$386:$AM$386</c:f>
              <c:numCache>
                <c:formatCode>General</c:formatCode>
                <c:ptCount val="8"/>
                <c:pt idx="0">
                  <c:v>0</c:v>
                </c:pt>
                <c:pt idx="1">
                  <c:v>0</c:v>
                </c:pt>
                <c:pt idx="2">
                  <c:v>9.75</c:v>
                </c:pt>
                <c:pt idx="3">
                  <c:v>18.600000000000001</c:v>
                </c:pt>
                <c:pt idx="4">
                  <c:v>35.18</c:v>
                </c:pt>
                <c:pt idx="5">
                  <c:v>29.62</c:v>
                </c:pt>
                <c:pt idx="6">
                  <c:v>5.78</c:v>
                </c:pt>
                <c:pt idx="7">
                  <c:v>0.88</c:v>
                </c:pt>
              </c:numCache>
            </c:numRef>
          </c:yVal>
          <c:smooth val="0"/>
          <c:extLst>
            <c:ext xmlns:c16="http://schemas.microsoft.com/office/drawing/2014/chart" uri="{C3380CC4-5D6E-409C-BE32-E72D297353CC}">
              <c16:uniqueId val="{00000003-186D-4BE3-96F3-175BC2811BFE}"/>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NSS'!$AF$387:$AM$387</c:f>
              <c:numCache>
                <c:formatCode>General</c:formatCode>
                <c:ptCount val="8"/>
                <c:pt idx="0">
                  <c:v>0</c:v>
                </c:pt>
                <c:pt idx="1">
                  <c:v>0</c:v>
                </c:pt>
                <c:pt idx="2">
                  <c:v>2.2200000000000002</c:v>
                </c:pt>
                <c:pt idx="3">
                  <c:v>0</c:v>
                </c:pt>
                <c:pt idx="4">
                  <c:v>35.11</c:v>
                </c:pt>
                <c:pt idx="5">
                  <c:v>37.049999999999997</c:v>
                </c:pt>
                <c:pt idx="6">
                  <c:v>14.16</c:v>
                </c:pt>
                <c:pt idx="7">
                  <c:v>1.71</c:v>
                </c:pt>
              </c:numCache>
            </c:numRef>
          </c:yVal>
          <c:smooth val="0"/>
          <c:extLst>
            <c:ext xmlns:c16="http://schemas.microsoft.com/office/drawing/2014/chart" uri="{C3380CC4-5D6E-409C-BE32-E72D297353CC}">
              <c16:uniqueId val="{00000004-186D-4BE3-96F3-175BC2811BFE}"/>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NSS'!$AF$388:$AM$388</c:f>
              <c:numCache>
                <c:formatCode>General</c:formatCode>
                <c:ptCount val="8"/>
                <c:pt idx="0">
                  <c:v>0</c:v>
                </c:pt>
                <c:pt idx="1">
                  <c:v>1.89</c:v>
                </c:pt>
                <c:pt idx="2">
                  <c:v>12.78</c:v>
                </c:pt>
                <c:pt idx="3">
                  <c:v>27.75</c:v>
                </c:pt>
                <c:pt idx="4">
                  <c:v>32.69</c:v>
                </c:pt>
                <c:pt idx="5">
                  <c:v>16.989999999999998</c:v>
                </c:pt>
                <c:pt idx="6">
                  <c:v>7.21</c:v>
                </c:pt>
                <c:pt idx="7">
                  <c:v>1.01</c:v>
                </c:pt>
              </c:numCache>
            </c:numRef>
          </c:yVal>
          <c:smooth val="0"/>
          <c:extLst>
            <c:ext xmlns:c16="http://schemas.microsoft.com/office/drawing/2014/chart" uri="{C3380CC4-5D6E-409C-BE32-E72D297353CC}">
              <c16:uniqueId val="{00000005-186D-4BE3-96F3-175BC2811BFE}"/>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NSS'!$AF$389:$AM$389</c:f>
              <c:numCache>
                <c:formatCode>General</c:formatCode>
                <c:ptCount val="8"/>
                <c:pt idx="0">
                  <c:v>0</c:v>
                </c:pt>
                <c:pt idx="1">
                  <c:v>0</c:v>
                </c:pt>
                <c:pt idx="2">
                  <c:v>0.72</c:v>
                </c:pt>
                <c:pt idx="3">
                  <c:v>4.59</c:v>
                </c:pt>
                <c:pt idx="4">
                  <c:v>41.69</c:v>
                </c:pt>
                <c:pt idx="5">
                  <c:v>48.27</c:v>
                </c:pt>
                <c:pt idx="6">
                  <c:v>4.7</c:v>
                </c:pt>
                <c:pt idx="7">
                  <c:v>0.33</c:v>
                </c:pt>
              </c:numCache>
            </c:numRef>
          </c:yVal>
          <c:smooth val="0"/>
          <c:extLst>
            <c:ext xmlns:c16="http://schemas.microsoft.com/office/drawing/2014/chart" uri="{C3380CC4-5D6E-409C-BE32-E72D297353CC}">
              <c16:uniqueId val="{00000006-186D-4BE3-96F3-175BC2811BFE}"/>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NSS'!$AF$390:$AM$390</c:f>
              <c:numCache>
                <c:formatCode>General</c:formatCode>
                <c:ptCount val="8"/>
                <c:pt idx="0">
                  <c:v>0</c:v>
                </c:pt>
                <c:pt idx="1">
                  <c:v>0</c:v>
                </c:pt>
                <c:pt idx="2">
                  <c:v>1.46</c:v>
                </c:pt>
                <c:pt idx="3">
                  <c:v>22.46</c:v>
                </c:pt>
                <c:pt idx="4">
                  <c:v>51.61</c:v>
                </c:pt>
                <c:pt idx="5">
                  <c:v>20.98</c:v>
                </c:pt>
                <c:pt idx="6">
                  <c:v>3.07</c:v>
                </c:pt>
                <c:pt idx="7">
                  <c:v>0.55000000000000004</c:v>
                </c:pt>
              </c:numCache>
            </c:numRef>
          </c:yVal>
          <c:smooth val="0"/>
          <c:extLst>
            <c:ext xmlns:c16="http://schemas.microsoft.com/office/drawing/2014/chart" uri="{C3380CC4-5D6E-409C-BE32-E72D297353CC}">
              <c16:uniqueId val="{00000007-186D-4BE3-96F3-175BC2811BFE}"/>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NSS'!$AF$391:$AM$391</c:f>
              <c:numCache>
                <c:formatCode>General</c:formatCode>
                <c:ptCount val="8"/>
                <c:pt idx="0">
                  <c:v>0</c:v>
                </c:pt>
                <c:pt idx="1">
                  <c:v>0</c:v>
                </c:pt>
                <c:pt idx="2">
                  <c:v>0</c:v>
                </c:pt>
                <c:pt idx="3">
                  <c:v>4.8600000000000003</c:v>
                </c:pt>
                <c:pt idx="4">
                  <c:v>40.5</c:v>
                </c:pt>
                <c:pt idx="5">
                  <c:v>47.64</c:v>
                </c:pt>
                <c:pt idx="6">
                  <c:v>6.46</c:v>
                </c:pt>
                <c:pt idx="7">
                  <c:v>0.33</c:v>
                </c:pt>
              </c:numCache>
            </c:numRef>
          </c:yVal>
          <c:smooth val="0"/>
          <c:extLst>
            <c:ext xmlns:c16="http://schemas.microsoft.com/office/drawing/2014/chart" uri="{C3380CC4-5D6E-409C-BE32-E72D297353CC}">
              <c16:uniqueId val="{00000008-186D-4BE3-96F3-175BC2811BFE}"/>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NSS'!$AF$392:$AM$392</c:f>
              <c:numCache>
                <c:formatCode>General</c:formatCode>
                <c:ptCount val="8"/>
                <c:pt idx="0">
                  <c:v>0</c:v>
                </c:pt>
                <c:pt idx="1">
                  <c:v>0</c:v>
                </c:pt>
                <c:pt idx="2">
                  <c:v>0.35</c:v>
                </c:pt>
                <c:pt idx="3">
                  <c:v>22.56</c:v>
                </c:pt>
                <c:pt idx="4">
                  <c:v>47.12</c:v>
                </c:pt>
                <c:pt idx="5">
                  <c:v>28.44</c:v>
                </c:pt>
                <c:pt idx="6">
                  <c:v>1.45</c:v>
                </c:pt>
                <c:pt idx="7">
                  <c:v>0.06</c:v>
                </c:pt>
              </c:numCache>
            </c:numRef>
          </c:yVal>
          <c:smooth val="0"/>
          <c:extLst>
            <c:ext xmlns:c16="http://schemas.microsoft.com/office/drawing/2014/chart" uri="{C3380CC4-5D6E-409C-BE32-E72D297353CC}">
              <c16:uniqueId val="{00000009-186D-4BE3-96F3-175BC2811BFE}"/>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NSS'!$AF$393:$AM$393</c:f>
              <c:numCache>
                <c:formatCode>General</c:formatCode>
                <c:ptCount val="8"/>
                <c:pt idx="0">
                  <c:v>0</c:v>
                </c:pt>
                <c:pt idx="1">
                  <c:v>0</c:v>
                </c:pt>
                <c:pt idx="2">
                  <c:v>1.85</c:v>
                </c:pt>
                <c:pt idx="3">
                  <c:v>8.39</c:v>
                </c:pt>
                <c:pt idx="4">
                  <c:v>33.29</c:v>
                </c:pt>
                <c:pt idx="5">
                  <c:v>41.41</c:v>
                </c:pt>
                <c:pt idx="6">
                  <c:v>14.45</c:v>
                </c:pt>
                <c:pt idx="7">
                  <c:v>1.25</c:v>
                </c:pt>
              </c:numCache>
            </c:numRef>
          </c:yVal>
          <c:smooth val="0"/>
          <c:extLst>
            <c:ext xmlns:c16="http://schemas.microsoft.com/office/drawing/2014/chart" uri="{C3380CC4-5D6E-409C-BE32-E72D297353CC}">
              <c16:uniqueId val="{0000000A-186D-4BE3-96F3-175BC2811BFE}"/>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NSS'!$AF$394:$AM$394</c:f>
              <c:numCache>
                <c:formatCode>General</c:formatCode>
                <c:ptCount val="8"/>
                <c:pt idx="0">
                  <c:v>0</c:v>
                </c:pt>
                <c:pt idx="1">
                  <c:v>0.62</c:v>
                </c:pt>
                <c:pt idx="2">
                  <c:v>6.33</c:v>
                </c:pt>
                <c:pt idx="3">
                  <c:v>20.88</c:v>
                </c:pt>
                <c:pt idx="4">
                  <c:v>36.35</c:v>
                </c:pt>
                <c:pt idx="5">
                  <c:v>24.13</c:v>
                </c:pt>
                <c:pt idx="6">
                  <c:v>7.43</c:v>
                </c:pt>
                <c:pt idx="7">
                  <c:v>0.7</c:v>
                </c:pt>
              </c:numCache>
            </c:numRef>
          </c:yVal>
          <c:smooth val="0"/>
          <c:extLst>
            <c:ext xmlns:c16="http://schemas.microsoft.com/office/drawing/2014/chart" uri="{C3380CC4-5D6E-409C-BE32-E72D297353CC}">
              <c16:uniqueId val="{0000000B-186D-4BE3-96F3-175BC2811BFE}"/>
            </c:ext>
          </c:extLst>
        </c:ser>
        <c:ser>
          <c:idx val="5"/>
          <c:order val="12"/>
          <c:spPr>
            <a:ln w="19050" cap="rnd">
              <a:solidFill>
                <a:schemeClr val="accent6"/>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NSS'!$AF$395:$AM$395</c:f>
              <c:numCache>
                <c:formatCode>General</c:formatCode>
                <c:ptCount val="8"/>
                <c:pt idx="0">
                  <c:v>0</c:v>
                </c:pt>
                <c:pt idx="1">
                  <c:v>0</c:v>
                </c:pt>
                <c:pt idx="2">
                  <c:v>0.59</c:v>
                </c:pt>
                <c:pt idx="3">
                  <c:v>6.73</c:v>
                </c:pt>
                <c:pt idx="4">
                  <c:v>31.7</c:v>
                </c:pt>
                <c:pt idx="5">
                  <c:v>47.37</c:v>
                </c:pt>
                <c:pt idx="6">
                  <c:v>12.75</c:v>
                </c:pt>
                <c:pt idx="7">
                  <c:v>0.9</c:v>
                </c:pt>
              </c:numCache>
            </c:numRef>
          </c:yVal>
          <c:smooth val="0"/>
          <c:extLst>
            <c:ext xmlns:c16="http://schemas.microsoft.com/office/drawing/2014/chart" uri="{C3380CC4-5D6E-409C-BE32-E72D297353CC}">
              <c16:uniqueId val="{0000000C-186D-4BE3-96F3-175BC2811BFE}"/>
            </c:ext>
          </c:extLst>
        </c:ser>
        <c:ser>
          <c:idx val="13"/>
          <c:order val="13"/>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NSS'!$AF$396:$AM$396</c:f>
              <c:numCache>
                <c:formatCode>General</c:formatCode>
                <c:ptCount val="8"/>
                <c:pt idx="0">
                  <c:v>0</c:v>
                </c:pt>
                <c:pt idx="1">
                  <c:v>1.59</c:v>
                </c:pt>
                <c:pt idx="2">
                  <c:v>10.77</c:v>
                </c:pt>
                <c:pt idx="3">
                  <c:v>29.28</c:v>
                </c:pt>
                <c:pt idx="4">
                  <c:v>29.84</c:v>
                </c:pt>
                <c:pt idx="5">
                  <c:v>22.93</c:v>
                </c:pt>
                <c:pt idx="6">
                  <c:v>6.94</c:v>
                </c:pt>
                <c:pt idx="7">
                  <c:v>0.76</c:v>
                </c:pt>
              </c:numCache>
            </c:numRef>
          </c:yVal>
          <c:smooth val="0"/>
          <c:extLst>
            <c:ext xmlns:c16="http://schemas.microsoft.com/office/drawing/2014/chart" uri="{C3380CC4-5D6E-409C-BE32-E72D297353CC}">
              <c16:uniqueId val="{0000000D-186D-4BE3-96F3-175BC2811BFE}"/>
            </c:ext>
          </c:extLst>
        </c:ser>
        <c:ser>
          <c:idx val="14"/>
          <c:order val="14"/>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NSS'!$AF$397:$AM$397</c:f>
              <c:numCache>
                <c:formatCode>General</c:formatCode>
                <c:ptCount val="8"/>
                <c:pt idx="0">
                  <c:v>0</c:v>
                </c:pt>
                <c:pt idx="1">
                  <c:v>0</c:v>
                </c:pt>
                <c:pt idx="2">
                  <c:v>0.27</c:v>
                </c:pt>
                <c:pt idx="3">
                  <c:v>5.89</c:v>
                </c:pt>
                <c:pt idx="4">
                  <c:v>30.77</c:v>
                </c:pt>
                <c:pt idx="5">
                  <c:v>50.88</c:v>
                </c:pt>
                <c:pt idx="6">
                  <c:v>11.42</c:v>
                </c:pt>
                <c:pt idx="7">
                  <c:v>0.78</c:v>
                </c:pt>
              </c:numCache>
            </c:numRef>
          </c:yVal>
          <c:smooth val="0"/>
          <c:extLst>
            <c:ext xmlns:c16="http://schemas.microsoft.com/office/drawing/2014/chart" uri="{C3380CC4-5D6E-409C-BE32-E72D297353CC}">
              <c16:uniqueId val="{0000000E-186D-4BE3-96F3-175BC2811BFE}"/>
            </c:ext>
          </c:extLst>
        </c:ser>
        <c:ser>
          <c:idx val="15"/>
          <c:order val="15"/>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NSS'!$AF$398:$AM$398</c:f>
              <c:numCache>
                <c:formatCode>General</c:formatCode>
                <c:ptCount val="8"/>
                <c:pt idx="0">
                  <c:v>0</c:v>
                </c:pt>
                <c:pt idx="1">
                  <c:v>0</c:v>
                </c:pt>
                <c:pt idx="2">
                  <c:v>0.96</c:v>
                </c:pt>
                <c:pt idx="3">
                  <c:v>19.43</c:v>
                </c:pt>
                <c:pt idx="4">
                  <c:v>47.82</c:v>
                </c:pt>
                <c:pt idx="5">
                  <c:v>26.89</c:v>
                </c:pt>
                <c:pt idx="6">
                  <c:v>4.3499999999999996</c:v>
                </c:pt>
                <c:pt idx="7">
                  <c:v>0.55000000000000004</c:v>
                </c:pt>
              </c:numCache>
            </c:numRef>
          </c:yVal>
          <c:smooth val="0"/>
          <c:extLst>
            <c:ext xmlns:c16="http://schemas.microsoft.com/office/drawing/2014/chart" uri="{C3380CC4-5D6E-409C-BE32-E72D297353CC}">
              <c16:uniqueId val="{0000000F-186D-4BE3-96F3-175BC2811BFE}"/>
            </c:ext>
          </c:extLst>
        </c:ser>
        <c:ser>
          <c:idx val="16"/>
          <c:order val="16"/>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NSS'!$AF$399:$AM$399</c:f>
              <c:numCache>
                <c:formatCode>General</c:formatCode>
                <c:ptCount val="8"/>
                <c:pt idx="0">
                  <c:v>0</c:v>
                </c:pt>
                <c:pt idx="1">
                  <c:v>0</c:v>
                </c:pt>
                <c:pt idx="2">
                  <c:v>3.9</c:v>
                </c:pt>
                <c:pt idx="3">
                  <c:v>16.2</c:v>
                </c:pt>
                <c:pt idx="4">
                  <c:v>34.51</c:v>
                </c:pt>
                <c:pt idx="5">
                  <c:v>30.66</c:v>
                </c:pt>
                <c:pt idx="6">
                  <c:v>12.72</c:v>
                </c:pt>
                <c:pt idx="7">
                  <c:v>1.68</c:v>
                </c:pt>
              </c:numCache>
            </c:numRef>
          </c:yVal>
          <c:smooth val="0"/>
          <c:extLst>
            <c:ext xmlns:c16="http://schemas.microsoft.com/office/drawing/2014/chart" uri="{C3380CC4-5D6E-409C-BE32-E72D297353CC}">
              <c16:uniqueId val="{00000010-186D-4BE3-96F3-175BC2811BFE}"/>
            </c:ext>
          </c:extLst>
        </c:ser>
        <c:ser>
          <c:idx val="17"/>
          <c:order val="17"/>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NSS'!$AF$400:$AM$400</c:f>
              <c:numCache>
                <c:formatCode>General</c:formatCode>
                <c:ptCount val="8"/>
                <c:pt idx="0">
                  <c:v>0</c:v>
                </c:pt>
                <c:pt idx="1">
                  <c:v>0</c:v>
                </c:pt>
                <c:pt idx="2">
                  <c:v>3.9</c:v>
                </c:pt>
                <c:pt idx="3">
                  <c:v>16.2</c:v>
                </c:pt>
                <c:pt idx="4">
                  <c:v>34.51</c:v>
                </c:pt>
                <c:pt idx="5">
                  <c:v>30.66</c:v>
                </c:pt>
                <c:pt idx="6">
                  <c:v>12.72</c:v>
                </c:pt>
                <c:pt idx="7">
                  <c:v>1.68</c:v>
                </c:pt>
              </c:numCache>
            </c:numRef>
          </c:yVal>
          <c:smooth val="0"/>
          <c:extLst>
            <c:ext xmlns:c16="http://schemas.microsoft.com/office/drawing/2014/chart" uri="{C3380CC4-5D6E-409C-BE32-E72D297353CC}">
              <c16:uniqueId val="{00000011-186D-4BE3-96F3-175BC2811BFE}"/>
            </c:ext>
          </c:extLst>
        </c:ser>
        <c:ser>
          <c:idx val="18"/>
          <c:order val="18"/>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NSS'!$AF$401:$AM$401</c:f>
              <c:numCache>
                <c:formatCode>General</c:formatCode>
                <c:ptCount val="8"/>
                <c:pt idx="0">
                  <c:v>0</c:v>
                </c:pt>
                <c:pt idx="1">
                  <c:v>0</c:v>
                </c:pt>
                <c:pt idx="2">
                  <c:v>0.42</c:v>
                </c:pt>
                <c:pt idx="3">
                  <c:v>9.9499999999999993</c:v>
                </c:pt>
                <c:pt idx="4">
                  <c:v>26.85</c:v>
                </c:pt>
                <c:pt idx="5">
                  <c:v>46.56</c:v>
                </c:pt>
                <c:pt idx="6">
                  <c:v>12.95</c:v>
                </c:pt>
                <c:pt idx="7">
                  <c:v>2.75</c:v>
                </c:pt>
              </c:numCache>
            </c:numRef>
          </c:yVal>
          <c:smooth val="0"/>
          <c:extLst>
            <c:ext xmlns:c16="http://schemas.microsoft.com/office/drawing/2014/chart" uri="{C3380CC4-5D6E-409C-BE32-E72D297353CC}">
              <c16:uniqueId val="{00000012-186D-4BE3-96F3-175BC2811BFE}"/>
            </c:ext>
          </c:extLst>
        </c:ser>
        <c:ser>
          <c:idx val="19"/>
          <c:order val="19"/>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NSS'!$AF$402:$AM$402</c:f>
              <c:numCache>
                <c:formatCode>General</c:formatCode>
                <c:ptCount val="8"/>
                <c:pt idx="0">
                  <c:v>0</c:v>
                </c:pt>
                <c:pt idx="1">
                  <c:v>0</c:v>
                </c:pt>
                <c:pt idx="2">
                  <c:v>1.35</c:v>
                </c:pt>
                <c:pt idx="3">
                  <c:v>21.5</c:v>
                </c:pt>
                <c:pt idx="4">
                  <c:v>28.2</c:v>
                </c:pt>
                <c:pt idx="5">
                  <c:v>40.369999999999997</c:v>
                </c:pt>
                <c:pt idx="6">
                  <c:v>7.44</c:v>
                </c:pt>
                <c:pt idx="7">
                  <c:v>1.02</c:v>
                </c:pt>
              </c:numCache>
            </c:numRef>
          </c:yVal>
          <c:smooth val="0"/>
          <c:extLst>
            <c:ext xmlns:c16="http://schemas.microsoft.com/office/drawing/2014/chart" uri="{C3380CC4-5D6E-409C-BE32-E72D297353CC}">
              <c16:uniqueId val="{00000013-186D-4BE3-96F3-175BC2811BFE}"/>
            </c:ext>
          </c:extLst>
        </c:ser>
        <c:ser>
          <c:idx val="20"/>
          <c:order val="20"/>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NSS'!$AF$403:$AM$403</c:f>
              <c:numCache>
                <c:formatCode>General</c:formatCode>
                <c:ptCount val="8"/>
                <c:pt idx="0">
                  <c:v>0</c:v>
                </c:pt>
                <c:pt idx="1">
                  <c:v>0</c:v>
                </c:pt>
                <c:pt idx="2">
                  <c:v>0.47</c:v>
                </c:pt>
                <c:pt idx="3">
                  <c:v>11.89</c:v>
                </c:pt>
                <c:pt idx="4">
                  <c:v>27.82</c:v>
                </c:pt>
                <c:pt idx="5">
                  <c:v>53.27</c:v>
                </c:pt>
                <c:pt idx="6">
                  <c:v>6.04</c:v>
                </c:pt>
                <c:pt idx="7">
                  <c:v>0.5</c:v>
                </c:pt>
              </c:numCache>
            </c:numRef>
          </c:yVal>
          <c:smooth val="0"/>
          <c:extLst>
            <c:ext xmlns:c16="http://schemas.microsoft.com/office/drawing/2014/chart" uri="{C3380CC4-5D6E-409C-BE32-E72D297353CC}">
              <c16:uniqueId val="{00000014-186D-4BE3-96F3-175BC2811BFE}"/>
            </c:ext>
          </c:extLst>
        </c:ser>
        <c:ser>
          <c:idx val="21"/>
          <c:order val="21"/>
          <c:spPr>
            <a:ln w="19050" cap="rnd">
              <a:solidFill>
                <a:schemeClr val="accent4">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NSS'!$AF$404:$AM$404</c:f>
              <c:numCache>
                <c:formatCode>General</c:formatCode>
                <c:ptCount val="8"/>
                <c:pt idx="0">
                  <c:v>0</c:v>
                </c:pt>
                <c:pt idx="1">
                  <c:v>0.18</c:v>
                </c:pt>
                <c:pt idx="2">
                  <c:v>1.25</c:v>
                </c:pt>
                <c:pt idx="3">
                  <c:v>13.01</c:v>
                </c:pt>
                <c:pt idx="4">
                  <c:v>34.979999999999997</c:v>
                </c:pt>
                <c:pt idx="5">
                  <c:v>45.63</c:v>
                </c:pt>
                <c:pt idx="6">
                  <c:v>4.62</c:v>
                </c:pt>
                <c:pt idx="7">
                  <c:v>0.44</c:v>
                </c:pt>
              </c:numCache>
            </c:numRef>
          </c:yVal>
          <c:smooth val="0"/>
          <c:extLst>
            <c:ext xmlns:c16="http://schemas.microsoft.com/office/drawing/2014/chart" uri="{C3380CC4-5D6E-409C-BE32-E72D297353CC}">
              <c16:uniqueId val="{00000015-186D-4BE3-96F3-175BC2811BFE}"/>
            </c:ext>
          </c:extLst>
        </c:ser>
        <c:ser>
          <c:idx val="22"/>
          <c:order val="22"/>
          <c:spPr>
            <a:ln w="19050" cap="rnd">
              <a:solidFill>
                <a:schemeClr val="accent5">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NSS'!$AF$405:$AM$405</c:f>
              <c:numCache>
                <c:formatCode>General</c:formatCode>
                <c:ptCount val="8"/>
                <c:pt idx="0">
                  <c:v>0</c:v>
                </c:pt>
                <c:pt idx="1">
                  <c:v>0</c:v>
                </c:pt>
                <c:pt idx="2">
                  <c:v>0.28999999999999998</c:v>
                </c:pt>
                <c:pt idx="3">
                  <c:v>7.73</c:v>
                </c:pt>
                <c:pt idx="4">
                  <c:v>32.71</c:v>
                </c:pt>
                <c:pt idx="5">
                  <c:v>50.82</c:v>
                </c:pt>
                <c:pt idx="6">
                  <c:v>7.04</c:v>
                </c:pt>
                <c:pt idx="7">
                  <c:v>1.32</c:v>
                </c:pt>
              </c:numCache>
            </c:numRef>
          </c:yVal>
          <c:smooth val="0"/>
          <c:extLst>
            <c:ext xmlns:c16="http://schemas.microsoft.com/office/drawing/2014/chart" uri="{C3380CC4-5D6E-409C-BE32-E72D297353CC}">
              <c16:uniqueId val="{00000016-186D-4BE3-96F3-175BC2811BFE}"/>
            </c:ext>
          </c:extLst>
        </c:ser>
        <c:ser>
          <c:idx val="23"/>
          <c:order val="23"/>
          <c:spPr>
            <a:ln w="19050" cap="rnd">
              <a:solidFill>
                <a:schemeClr val="accent6">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NSS'!$AF$406:$AM$406</c:f>
              <c:numCache>
                <c:formatCode>General</c:formatCode>
                <c:ptCount val="8"/>
                <c:pt idx="0">
                  <c:v>0</c:v>
                </c:pt>
                <c:pt idx="1">
                  <c:v>0</c:v>
                </c:pt>
                <c:pt idx="2">
                  <c:v>1.64</c:v>
                </c:pt>
                <c:pt idx="3">
                  <c:v>25.73</c:v>
                </c:pt>
                <c:pt idx="4">
                  <c:v>47.95</c:v>
                </c:pt>
                <c:pt idx="5">
                  <c:v>22.11</c:v>
                </c:pt>
                <c:pt idx="6">
                  <c:v>2.34</c:v>
                </c:pt>
                <c:pt idx="7">
                  <c:v>0.22</c:v>
                </c:pt>
              </c:numCache>
            </c:numRef>
          </c:yVal>
          <c:smooth val="0"/>
          <c:extLst>
            <c:ext xmlns:c16="http://schemas.microsoft.com/office/drawing/2014/chart" uri="{C3380CC4-5D6E-409C-BE32-E72D297353CC}">
              <c16:uniqueId val="{00000017-186D-4BE3-96F3-175BC2811BFE}"/>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r>
                  <a:rPr lang="en-GB">
                    <a:solidFill>
                      <a:schemeClr val="bg1">
                        <a:lumMod val="50000"/>
                      </a:schemeClr>
                    </a:solidFill>
                  </a:rPr>
                  <a:t>Volume (%) </a:t>
                </a:r>
              </a:p>
              <a:p>
                <a:pPr>
                  <a:defRPr>
                    <a:solidFill>
                      <a:schemeClr val="bg1">
                        <a:lumMod val="50000"/>
                      </a:schemeClr>
                    </a:solidFill>
                  </a:defRPr>
                </a:pPr>
                <a:r>
                  <a:rPr lang="en-GB">
                    <a:solidFill>
                      <a:schemeClr val="bg1">
                        <a:lumMod val="50000"/>
                      </a:schemeClr>
                    </a:solidFill>
                  </a:rPr>
                  <a:t>Lancaster &amp; Ollier (1983)</a:t>
                </a:r>
                <a:r>
                  <a:rPr lang="en-GB" baseline="0">
                    <a:solidFill>
                      <a:schemeClr val="bg1">
                        <a:lumMod val="50000"/>
                      </a:schemeClr>
                    </a:solidFill>
                  </a:rPr>
                  <a:t> data</a:t>
                </a:r>
                <a:endParaRPr lang="en-GB">
                  <a:solidFill>
                    <a:schemeClr val="bg1">
                      <a:lumMod val="50000"/>
                    </a:schemeClr>
                  </a:solidFill>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crossAx val="384250200"/>
        <c:crosses val="max"/>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NSS'!$AF$409:$AM$409</c:f>
              <c:numCache>
                <c:formatCode>General</c:formatCode>
                <c:ptCount val="8"/>
                <c:pt idx="0">
                  <c:v>7.98</c:v>
                </c:pt>
                <c:pt idx="1">
                  <c:v>6.64</c:v>
                </c:pt>
                <c:pt idx="2">
                  <c:v>16.690000000000001</c:v>
                </c:pt>
                <c:pt idx="3">
                  <c:v>27.2</c:v>
                </c:pt>
                <c:pt idx="4">
                  <c:v>19.82</c:v>
                </c:pt>
                <c:pt idx="5">
                  <c:v>7.69</c:v>
                </c:pt>
                <c:pt idx="6">
                  <c:v>6.04</c:v>
                </c:pt>
                <c:pt idx="7">
                  <c:v>5.09</c:v>
                </c:pt>
              </c:numCache>
            </c:numRef>
          </c:yVal>
          <c:smooth val="0"/>
          <c:extLst>
            <c:ext xmlns:c16="http://schemas.microsoft.com/office/drawing/2014/chart" uri="{C3380CC4-5D6E-409C-BE32-E72D297353CC}">
              <c16:uniqueId val="{00000000-01C3-4AAC-85D0-879A2F20A793}"/>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NSS'!$AF$410:$AM$410</c:f>
              <c:numCache>
                <c:formatCode>General</c:formatCode>
                <c:ptCount val="8"/>
                <c:pt idx="0">
                  <c:v>0.15</c:v>
                </c:pt>
                <c:pt idx="1">
                  <c:v>10.87</c:v>
                </c:pt>
                <c:pt idx="2">
                  <c:v>22.9</c:v>
                </c:pt>
                <c:pt idx="3">
                  <c:v>14.79</c:v>
                </c:pt>
                <c:pt idx="4">
                  <c:v>13.95</c:v>
                </c:pt>
                <c:pt idx="5">
                  <c:v>11.73</c:v>
                </c:pt>
                <c:pt idx="6">
                  <c:v>16.920000000000002</c:v>
                </c:pt>
                <c:pt idx="7">
                  <c:v>7.18</c:v>
                </c:pt>
              </c:numCache>
            </c:numRef>
          </c:yVal>
          <c:smooth val="0"/>
          <c:extLst>
            <c:ext xmlns:c16="http://schemas.microsoft.com/office/drawing/2014/chart" uri="{C3380CC4-5D6E-409C-BE32-E72D297353CC}">
              <c16:uniqueId val="{00000001-01C3-4AAC-85D0-879A2F20A793}"/>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NSS'!$AF$411:$AM$411</c:f>
              <c:numCache>
                <c:formatCode>General</c:formatCode>
                <c:ptCount val="8"/>
              </c:numCache>
            </c:numRef>
          </c:yVal>
          <c:smooth val="0"/>
          <c:extLst>
            <c:ext xmlns:c16="http://schemas.microsoft.com/office/drawing/2014/chart" uri="{C3380CC4-5D6E-409C-BE32-E72D297353CC}">
              <c16:uniqueId val="{00000002-01C3-4AAC-85D0-879A2F20A793}"/>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NSS'!$AF$412:$AM$412</c:f>
              <c:numCache>
                <c:formatCode>General</c:formatCode>
                <c:ptCount val="8"/>
                <c:pt idx="0">
                  <c:v>0.38</c:v>
                </c:pt>
                <c:pt idx="1">
                  <c:v>3.51</c:v>
                </c:pt>
                <c:pt idx="2">
                  <c:v>6.73</c:v>
                </c:pt>
                <c:pt idx="3">
                  <c:v>5.37</c:v>
                </c:pt>
                <c:pt idx="4">
                  <c:v>5.97</c:v>
                </c:pt>
                <c:pt idx="5">
                  <c:v>17.329999999999998</c:v>
                </c:pt>
                <c:pt idx="6">
                  <c:v>23.06</c:v>
                </c:pt>
                <c:pt idx="7">
                  <c:v>18.579999999999998</c:v>
                </c:pt>
              </c:numCache>
            </c:numRef>
          </c:yVal>
          <c:smooth val="0"/>
          <c:extLst>
            <c:ext xmlns:c16="http://schemas.microsoft.com/office/drawing/2014/chart" uri="{C3380CC4-5D6E-409C-BE32-E72D297353CC}">
              <c16:uniqueId val="{00000003-01C3-4AAC-85D0-879A2F20A793}"/>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NSS'!$AF$413:$AM$413</c:f>
              <c:numCache>
                <c:formatCode>General</c:formatCode>
                <c:ptCount val="8"/>
                <c:pt idx="0">
                  <c:v>2.16</c:v>
                </c:pt>
                <c:pt idx="1">
                  <c:v>1.41</c:v>
                </c:pt>
                <c:pt idx="2">
                  <c:v>7.12</c:v>
                </c:pt>
                <c:pt idx="3">
                  <c:v>28.15</c:v>
                </c:pt>
                <c:pt idx="4">
                  <c:v>28.39</c:v>
                </c:pt>
                <c:pt idx="5">
                  <c:v>14.88</c:v>
                </c:pt>
                <c:pt idx="6">
                  <c:v>9.6300000000000008</c:v>
                </c:pt>
                <c:pt idx="7">
                  <c:v>5.18</c:v>
                </c:pt>
              </c:numCache>
            </c:numRef>
          </c:yVal>
          <c:smooth val="0"/>
          <c:extLst>
            <c:ext xmlns:c16="http://schemas.microsoft.com/office/drawing/2014/chart" uri="{C3380CC4-5D6E-409C-BE32-E72D297353CC}">
              <c16:uniqueId val="{00000004-01C3-4AAC-85D0-879A2F20A793}"/>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NSS'!$AF$414:$AM$414</c:f>
              <c:numCache>
                <c:formatCode>General</c:formatCode>
                <c:ptCount val="8"/>
                <c:pt idx="0">
                  <c:v>0.54</c:v>
                </c:pt>
                <c:pt idx="1">
                  <c:v>3.94</c:v>
                </c:pt>
                <c:pt idx="2">
                  <c:v>23.08</c:v>
                </c:pt>
                <c:pt idx="3">
                  <c:v>24.09</c:v>
                </c:pt>
                <c:pt idx="4">
                  <c:v>16.41</c:v>
                </c:pt>
                <c:pt idx="5">
                  <c:v>12.02</c:v>
                </c:pt>
                <c:pt idx="6">
                  <c:v>13.16</c:v>
                </c:pt>
                <c:pt idx="7">
                  <c:v>5.19</c:v>
                </c:pt>
              </c:numCache>
            </c:numRef>
          </c:yVal>
          <c:smooth val="0"/>
          <c:extLst>
            <c:ext xmlns:c16="http://schemas.microsoft.com/office/drawing/2014/chart" uri="{C3380CC4-5D6E-409C-BE32-E72D297353CC}">
              <c16:uniqueId val="{00000005-01C3-4AAC-85D0-879A2F20A793}"/>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NSS'!$AF$415:$AM$415</c:f>
              <c:numCache>
                <c:formatCode>General</c:formatCode>
                <c:ptCount val="8"/>
                <c:pt idx="0">
                  <c:v>0.59</c:v>
                </c:pt>
                <c:pt idx="1">
                  <c:v>5.85</c:v>
                </c:pt>
                <c:pt idx="2">
                  <c:v>21.93</c:v>
                </c:pt>
                <c:pt idx="3">
                  <c:v>26.22</c:v>
                </c:pt>
                <c:pt idx="4">
                  <c:v>17.96</c:v>
                </c:pt>
                <c:pt idx="5">
                  <c:v>11.94</c:v>
                </c:pt>
                <c:pt idx="6">
                  <c:v>10.17</c:v>
                </c:pt>
                <c:pt idx="7">
                  <c:v>3.69</c:v>
                </c:pt>
              </c:numCache>
            </c:numRef>
          </c:yVal>
          <c:smooth val="0"/>
          <c:extLst>
            <c:ext xmlns:c16="http://schemas.microsoft.com/office/drawing/2014/chart" uri="{C3380CC4-5D6E-409C-BE32-E72D297353CC}">
              <c16:uniqueId val="{00000006-01C3-4AAC-85D0-879A2F20A793}"/>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NSS'!$AF$416:$AM$416</c:f>
              <c:numCache>
                <c:formatCode>General</c:formatCode>
                <c:ptCount val="8"/>
                <c:pt idx="0">
                  <c:v>5.8</c:v>
                </c:pt>
                <c:pt idx="1">
                  <c:v>25.19</c:v>
                </c:pt>
                <c:pt idx="2">
                  <c:v>23.88</c:v>
                </c:pt>
                <c:pt idx="3">
                  <c:v>10.93</c:v>
                </c:pt>
                <c:pt idx="4">
                  <c:v>6.05</c:v>
                </c:pt>
                <c:pt idx="5">
                  <c:v>8.3699999999999992</c:v>
                </c:pt>
                <c:pt idx="6">
                  <c:v>8.9</c:v>
                </c:pt>
                <c:pt idx="7">
                  <c:v>6.6</c:v>
                </c:pt>
              </c:numCache>
            </c:numRef>
          </c:yVal>
          <c:smooth val="0"/>
          <c:extLst>
            <c:ext xmlns:c16="http://schemas.microsoft.com/office/drawing/2014/chart" uri="{C3380CC4-5D6E-409C-BE32-E72D297353CC}">
              <c16:uniqueId val="{00000007-01C3-4AAC-85D0-879A2F20A793}"/>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NSS'!$AF$417:$AM$417</c:f>
              <c:numCache>
                <c:formatCode>General</c:formatCode>
                <c:ptCount val="8"/>
                <c:pt idx="0">
                  <c:v>0</c:v>
                </c:pt>
                <c:pt idx="1">
                  <c:v>7.35</c:v>
                </c:pt>
                <c:pt idx="2">
                  <c:v>21.56</c:v>
                </c:pt>
                <c:pt idx="3">
                  <c:v>18.54</c:v>
                </c:pt>
                <c:pt idx="4">
                  <c:v>12.45</c:v>
                </c:pt>
                <c:pt idx="5">
                  <c:v>12.03</c:v>
                </c:pt>
                <c:pt idx="6">
                  <c:v>16.309999999999999</c:v>
                </c:pt>
                <c:pt idx="7">
                  <c:v>8.4700000000000006</c:v>
                </c:pt>
              </c:numCache>
            </c:numRef>
          </c:yVal>
          <c:smooth val="0"/>
          <c:extLst>
            <c:ext xmlns:c16="http://schemas.microsoft.com/office/drawing/2014/chart" uri="{C3380CC4-5D6E-409C-BE32-E72D297353CC}">
              <c16:uniqueId val="{00000008-01C3-4AAC-85D0-879A2F20A793}"/>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NSS'!$AF$418:$AM$418</c:f>
              <c:numCache>
                <c:formatCode>General</c:formatCode>
                <c:ptCount val="8"/>
                <c:pt idx="0">
                  <c:v>0.74</c:v>
                </c:pt>
                <c:pt idx="1">
                  <c:v>11.05</c:v>
                </c:pt>
                <c:pt idx="2">
                  <c:v>30.31</c:v>
                </c:pt>
                <c:pt idx="3">
                  <c:v>16.72</c:v>
                </c:pt>
                <c:pt idx="4">
                  <c:v>10.3</c:v>
                </c:pt>
                <c:pt idx="5">
                  <c:v>8.73</c:v>
                </c:pt>
                <c:pt idx="6">
                  <c:v>9.68</c:v>
                </c:pt>
                <c:pt idx="7">
                  <c:v>6.87</c:v>
                </c:pt>
              </c:numCache>
            </c:numRef>
          </c:yVal>
          <c:smooth val="0"/>
          <c:extLst>
            <c:ext xmlns:c16="http://schemas.microsoft.com/office/drawing/2014/chart" uri="{C3380CC4-5D6E-409C-BE32-E72D297353CC}">
              <c16:uniqueId val="{00000009-01C3-4AAC-85D0-879A2F20A793}"/>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NSS'!$AF$419:$AM$419</c:f>
              <c:numCache>
                <c:formatCode>General</c:formatCode>
                <c:ptCount val="8"/>
                <c:pt idx="0">
                  <c:v>0</c:v>
                </c:pt>
                <c:pt idx="1">
                  <c:v>4.83</c:v>
                </c:pt>
                <c:pt idx="2">
                  <c:v>35.880000000000003</c:v>
                </c:pt>
                <c:pt idx="3">
                  <c:v>21.1</c:v>
                </c:pt>
                <c:pt idx="4">
                  <c:v>8.61</c:v>
                </c:pt>
                <c:pt idx="5">
                  <c:v>8.15</c:v>
                </c:pt>
                <c:pt idx="6">
                  <c:v>11.13</c:v>
                </c:pt>
                <c:pt idx="7">
                  <c:v>6.97</c:v>
                </c:pt>
              </c:numCache>
            </c:numRef>
          </c:yVal>
          <c:smooth val="0"/>
          <c:extLst>
            <c:ext xmlns:c16="http://schemas.microsoft.com/office/drawing/2014/chart" uri="{C3380CC4-5D6E-409C-BE32-E72D297353CC}">
              <c16:uniqueId val="{0000000A-01C3-4AAC-85D0-879A2F20A793}"/>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NSS'!$AF$420:$AM$420</c:f>
              <c:numCache>
                <c:formatCode>General</c:formatCode>
                <c:ptCount val="8"/>
                <c:pt idx="0">
                  <c:v>4.3099999999999996</c:v>
                </c:pt>
                <c:pt idx="1">
                  <c:v>8.81</c:v>
                </c:pt>
                <c:pt idx="2">
                  <c:v>23.6</c:v>
                </c:pt>
                <c:pt idx="3">
                  <c:v>16.84</c:v>
                </c:pt>
                <c:pt idx="4">
                  <c:v>9.86</c:v>
                </c:pt>
                <c:pt idx="5">
                  <c:v>11.06</c:v>
                </c:pt>
                <c:pt idx="6">
                  <c:v>12.6</c:v>
                </c:pt>
                <c:pt idx="7">
                  <c:v>7.64</c:v>
                </c:pt>
              </c:numCache>
            </c:numRef>
          </c:yVal>
          <c:smooth val="0"/>
          <c:extLst>
            <c:ext xmlns:c16="http://schemas.microsoft.com/office/drawing/2014/chart" uri="{C3380CC4-5D6E-409C-BE32-E72D297353CC}">
              <c16:uniqueId val="{0000000B-01C3-4AAC-85D0-879A2F20A793}"/>
            </c:ext>
          </c:extLst>
        </c:ser>
        <c:ser>
          <c:idx val="5"/>
          <c:order val="12"/>
          <c:spPr>
            <a:ln w="19050" cap="rnd">
              <a:solidFill>
                <a:schemeClr val="accent6"/>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NSS'!$AF$421:$AM$421</c:f>
              <c:numCache>
                <c:formatCode>General</c:formatCode>
                <c:ptCount val="8"/>
                <c:pt idx="0">
                  <c:v>0.08</c:v>
                </c:pt>
                <c:pt idx="1">
                  <c:v>1.76</c:v>
                </c:pt>
                <c:pt idx="2">
                  <c:v>18.899999999999999</c:v>
                </c:pt>
                <c:pt idx="3">
                  <c:v>26.17</c:v>
                </c:pt>
                <c:pt idx="4">
                  <c:v>16.97</c:v>
                </c:pt>
                <c:pt idx="5">
                  <c:v>13.4</c:v>
                </c:pt>
                <c:pt idx="6">
                  <c:v>14.82</c:v>
                </c:pt>
                <c:pt idx="7">
                  <c:v>6.26</c:v>
                </c:pt>
              </c:numCache>
            </c:numRef>
          </c:yVal>
          <c:smooth val="0"/>
          <c:extLst>
            <c:ext xmlns:c16="http://schemas.microsoft.com/office/drawing/2014/chart" uri="{C3380CC4-5D6E-409C-BE32-E72D297353CC}">
              <c16:uniqueId val="{0000000C-01C3-4AAC-85D0-879A2F20A793}"/>
            </c:ext>
          </c:extLst>
        </c:ser>
        <c:ser>
          <c:idx val="13"/>
          <c:order val="13"/>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NSS'!$AF$422:$AM$422</c:f>
              <c:numCache>
                <c:formatCode>General</c:formatCode>
                <c:ptCount val="8"/>
                <c:pt idx="0">
                  <c:v>4.63</c:v>
                </c:pt>
                <c:pt idx="1">
                  <c:v>5.19</c:v>
                </c:pt>
                <c:pt idx="2">
                  <c:v>11.61</c:v>
                </c:pt>
                <c:pt idx="3">
                  <c:v>21.31</c:v>
                </c:pt>
                <c:pt idx="4">
                  <c:v>22.15</c:v>
                </c:pt>
                <c:pt idx="5">
                  <c:v>20.010000000000002</c:v>
                </c:pt>
                <c:pt idx="6">
                  <c:v>8.26</c:v>
                </c:pt>
                <c:pt idx="7">
                  <c:v>3.64</c:v>
                </c:pt>
              </c:numCache>
            </c:numRef>
          </c:yVal>
          <c:smooth val="0"/>
          <c:extLst>
            <c:ext xmlns:c16="http://schemas.microsoft.com/office/drawing/2014/chart" uri="{C3380CC4-5D6E-409C-BE32-E72D297353CC}">
              <c16:uniqueId val="{0000000D-01C3-4AAC-85D0-879A2F20A793}"/>
            </c:ext>
          </c:extLst>
        </c:ser>
        <c:ser>
          <c:idx val="14"/>
          <c:order val="14"/>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NSS'!$AF$423:$AM$423</c:f>
              <c:numCache>
                <c:formatCode>General</c:formatCode>
                <c:ptCount val="8"/>
              </c:numCache>
            </c:numRef>
          </c:yVal>
          <c:smooth val="0"/>
          <c:extLst>
            <c:ext xmlns:c16="http://schemas.microsoft.com/office/drawing/2014/chart" uri="{C3380CC4-5D6E-409C-BE32-E72D297353CC}">
              <c16:uniqueId val="{0000000E-01C3-4AAC-85D0-879A2F20A793}"/>
            </c:ext>
          </c:extLst>
        </c:ser>
        <c:ser>
          <c:idx val="15"/>
          <c:order val="15"/>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NSS'!$AF$424:$AM$424</c:f>
              <c:numCache>
                <c:formatCode>General</c:formatCode>
                <c:ptCount val="8"/>
                <c:pt idx="0">
                  <c:v>2.74</c:v>
                </c:pt>
                <c:pt idx="1">
                  <c:v>16.07</c:v>
                </c:pt>
                <c:pt idx="2">
                  <c:v>33.82</c:v>
                </c:pt>
                <c:pt idx="3">
                  <c:v>16.8</c:v>
                </c:pt>
                <c:pt idx="4">
                  <c:v>6.85</c:v>
                </c:pt>
                <c:pt idx="5">
                  <c:v>9.76</c:v>
                </c:pt>
                <c:pt idx="6">
                  <c:v>7.32</c:v>
                </c:pt>
                <c:pt idx="7">
                  <c:v>4.82</c:v>
                </c:pt>
              </c:numCache>
            </c:numRef>
          </c:yVal>
          <c:smooth val="0"/>
          <c:extLst>
            <c:ext xmlns:c16="http://schemas.microsoft.com/office/drawing/2014/chart" uri="{C3380CC4-5D6E-409C-BE32-E72D297353CC}">
              <c16:uniqueId val="{0000000F-01C3-4AAC-85D0-879A2F20A793}"/>
            </c:ext>
          </c:extLst>
        </c:ser>
        <c:ser>
          <c:idx val="16"/>
          <c:order val="16"/>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NSS'!$AF$425:$AM$425</c:f>
              <c:numCache>
                <c:formatCode>General</c:formatCode>
                <c:ptCount val="8"/>
                <c:pt idx="0">
                  <c:v>0</c:v>
                </c:pt>
                <c:pt idx="1">
                  <c:v>0.86</c:v>
                </c:pt>
                <c:pt idx="2">
                  <c:v>28.62</c:v>
                </c:pt>
                <c:pt idx="3">
                  <c:v>27.17</c:v>
                </c:pt>
                <c:pt idx="4">
                  <c:v>9.75</c:v>
                </c:pt>
                <c:pt idx="5">
                  <c:v>12.58</c:v>
                </c:pt>
                <c:pt idx="6">
                  <c:v>5.7</c:v>
                </c:pt>
                <c:pt idx="7">
                  <c:v>7.29</c:v>
                </c:pt>
              </c:numCache>
            </c:numRef>
          </c:yVal>
          <c:smooth val="0"/>
          <c:extLst>
            <c:ext xmlns:c16="http://schemas.microsoft.com/office/drawing/2014/chart" uri="{C3380CC4-5D6E-409C-BE32-E72D297353CC}">
              <c16:uniqueId val="{00000010-01C3-4AAC-85D0-879A2F20A793}"/>
            </c:ext>
          </c:extLst>
        </c:ser>
        <c:ser>
          <c:idx val="17"/>
          <c:order val="17"/>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NSS'!$AF$426:$AM$426</c:f>
              <c:numCache>
                <c:formatCode>General</c:formatCode>
                <c:ptCount val="8"/>
                <c:pt idx="0">
                  <c:v>3.26</c:v>
                </c:pt>
                <c:pt idx="1">
                  <c:v>22.4</c:v>
                </c:pt>
                <c:pt idx="2">
                  <c:v>27.29</c:v>
                </c:pt>
                <c:pt idx="3">
                  <c:v>13.09</c:v>
                </c:pt>
                <c:pt idx="4">
                  <c:v>7.52</c:v>
                </c:pt>
                <c:pt idx="5">
                  <c:v>11.75</c:v>
                </c:pt>
                <c:pt idx="6">
                  <c:v>5.97</c:v>
                </c:pt>
                <c:pt idx="7">
                  <c:v>5.25</c:v>
                </c:pt>
              </c:numCache>
            </c:numRef>
          </c:yVal>
          <c:smooth val="0"/>
          <c:extLst>
            <c:ext xmlns:c16="http://schemas.microsoft.com/office/drawing/2014/chart" uri="{C3380CC4-5D6E-409C-BE32-E72D297353CC}">
              <c16:uniqueId val="{00000011-01C3-4AAC-85D0-879A2F20A793}"/>
            </c:ext>
          </c:extLst>
        </c:ser>
        <c:ser>
          <c:idx val="18"/>
          <c:order val="18"/>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NSS'!$AF$427:$AM$427</c:f>
              <c:numCache>
                <c:formatCode>General</c:formatCode>
                <c:ptCount val="8"/>
                <c:pt idx="0">
                  <c:v>2.3199999999999998</c:v>
                </c:pt>
                <c:pt idx="1">
                  <c:v>2.36</c:v>
                </c:pt>
                <c:pt idx="2">
                  <c:v>19.59</c:v>
                </c:pt>
                <c:pt idx="3">
                  <c:v>25.05</c:v>
                </c:pt>
                <c:pt idx="4">
                  <c:v>11.96</c:v>
                </c:pt>
                <c:pt idx="5">
                  <c:v>17.79</c:v>
                </c:pt>
                <c:pt idx="6">
                  <c:v>4.55</c:v>
                </c:pt>
                <c:pt idx="7">
                  <c:v>2.06</c:v>
                </c:pt>
              </c:numCache>
            </c:numRef>
          </c:yVal>
          <c:smooth val="0"/>
          <c:extLst>
            <c:ext xmlns:c16="http://schemas.microsoft.com/office/drawing/2014/chart" uri="{C3380CC4-5D6E-409C-BE32-E72D297353CC}">
              <c16:uniqueId val="{00000012-01C3-4AAC-85D0-879A2F20A793}"/>
            </c:ext>
          </c:extLst>
        </c:ser>
        <c:ser>
          <c:idx val="19"/>
          <c:order val="19"/>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NSS'!$AF$428:$AM$428</c:f>
              <c:numCache>
                <c:formatCode>General</c:formatCode>
                <c:ptCount val="8"/>
                <c:pt idx="0">
                  <c:v>1.67</c:v>
                </c:pt>
                <c:pt idx="1">
                  <c:v>12.52</c:v>
                </c:pt>
                <c:pt idx="2">
                  <c:v>25.53</c:v>
                </c:pt>
                <c:pt idx="3">
                  <c:v>15.32</c:v>
                </c:pt>
                <c:pt idx="4">
                  <c:v>10.36</c:v>
                </c:pt>
                <c:pt idx="5">
                  <c:v>18.8</c:v>
                </c:pt>
                <c:pt idx="6">
                  <c:v>9.61</c:v>
                </c:pt>
                <c:pt idx="7">
                  <c:v>4.9000000000000004</c:v>
                </c:pt>
              </c:numCache>
            </c:numRef>
          </c:yVal>
          <c:smooth val="0"/>
          <c:extLst>
            <c:ext xmlns:c16="http://schemas.microsoft.com/office/drawing/2014/chart" uri="{C3380CC4-5D6E-409C-BE32-E72D297353CC}">
              <c16:uniqueId val="{00000013-01C3-4AAC-85D0-879A2F20A793}"/>
            </c:ext>
          </c:extLst>
        </c:ser>
        <c:ser>
          <c:idx val="20"/>
          <c:order val="20"/>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NSS'!$AF$429:$AM$429</c:f>
              <c:numCache>
                <c:formatCode>General</c:formatCode>
                <c:ptCount val="8"/>
                <c:pt idx="0">
                  <c:v>0.52</c:v>
                </c:pt>
                <c:pt idx="1">
                  <c:v>7.62</c:v>
                </c:pt>
                <c:pt idx="2">
                  <c:v>33.65</c:v>
                </c:pt>
                <c:pt idx="3">
                  <c:v>18.68</c:v>
                </c:pt>
                <c:pt idx="4">
                  <c:v>7.87</c:v>
                </c:pt>
                <c:pt idx="5">
                  <c:v>13.02</c:v>
                </c:pt>
                <c:pt idx="6">
                  <c:v>7.54</c:v>
                </c:pt>
                <c:pt idx="7">
                  <c:v>7.16</c:v>
                </c:pt>
              </c:numCache>
            </c:numRef>
          </c:yVal>
          <c:smooth val="0"/>
          <c:extLst>
            <c:ext xmlns:c16="http://schemas.microsoft.com/office/drawing/2014/chart" uri="{C3380CC4-5D6E-409C-BE32-E72D297353CC}">
              <c16:uniqueId val="{00000014-01C3-4AAC-85D0-879A2F20A793}"/>
            </c:ext>
          </c:extLst>
        </c:ser>
        <c:ser>
          <c:idx val="21"/>
          <c:order val="21"/>
          <c:spPr>
            <a:ln w="19050" cap="rnd">
              <a:solidFill>
                <a:schemeClr val="accent4">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NSS'!$AF$430:$AM$430</c:f>
              <c:numCache>
                <c:formatCode>General</c:formatCode>
                <c:ptCount val="8"/>
                <c:pt idx="0">
                  <c:v>0</c:v>
                </c:pt>
                <c:pt idx="1">
                  <c:v>0</c:v>
                </c:pt>
                <c:pt idx="2">
                  <c:v>17.829999999999998</c:v>
                </c:pt>
                <c:pt idx="3">
                  <c:v>11.72</c:v>
                </c:pt>
                <c:pt idx="4">
                  <c:v>8.64</c:v>
                </c:pt>
                <c:pt idx="5">
                  <c:v>10.44</c:v>
                </c:pt>
                <c:pt idx="6">
                  <c:v>12.18</c:v>
                </c:pt>
                <c:pt idx="7">
                  <c:v>14.22</c:v>
                </c:pt>
              </c:numCache>
            </c:numRef>
          </c:yVal>
          <c:smooth val="0"/>
          <c:extLst>
            <c:ext xmlns:c16="http://schemas.microsoft.com/office/drawing/2014/chart" uri="{C3380CC4-5D6E-409C-BE32-E72D297353CC}">
              <c16:uniqueId val="{00000015-01C3-4AAC-85D0-879A2F20A793}"/>
            </c:ext>
          </c:extLst>
        </c:ser>
        <c:ser>
          <c:idx val="22"/>
          <c:order val="22"/>
          <c:spPr>
            <a:ln w="19050" cap="rnd">
              <a:solidFill>
                <a:schemeClr val="accent5">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NSS'!$AF$431:$AM$431</c:f>
              <c:numCache>
                <c:formatCode>General</c:formatCode>
                <c:ptCount val="8"/>
                <c:pt idx="0">
                  <c:v>10.83</c:v>
                </c:pt>
                <c:pt idx="1">
                  <c:v>14.16</c:v>
                </c:pt>
                <c:pt idx="2">
                  <c:v>12.73</c:v>
                </c:pt>
                <c:pt idx="3">
                  <c:v>10.86</c:v>
                </c:pt>
                <c:pt idx="4">
                  <c:v>14.61</c:v>
                </c:pt>
                <c:pt idx="5">
                  <c:v>24.09</c:v>
                </c:pt>
                <c:pt idx="6">
                  <c:v>7.95</c:v>
                </c:pt>
                <c:pt idx="7">
                  <c:v>5.07</c:v>
                </c:pt>
              </c:numCache>
            </c:numRef>
          </c:yVal>
          <c:smooth val="0"/>
          <c:extLst>
            <c:ext xmlns:c16="http://schemas.microsoft.com/office/drawing/2014/chart" uri="{C3380CC4-5D6E-409C-BE32-E72D297353CC}">
              <c16:uniqueId val="{00000016-01C3-4AAC-85D0-879A2F20A793}"/>
            </c:ext>
          </c:extLst>
        </c:ser>
        <c:ser>
          <c:idx val="23"/>
          <c:order val="23"/>
          <c:spPr>
            <a:ln w="19050" cap="rnd">
              <a:solidFill>
                <a:schemeClr val="accent6">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NSS'!$AF$432:$AM$432</c:f>
              <c:numCache>
                <c:formatCode>General</c:formatCode>
                <c:ptCount val="8"/>
                <c:pt idx="0">
                  <c:v>0</c:v>
                </c:pt>
                <c:pt idx="1">
                  <c:v>3.52</c:v>
                </c:pt>
                <c:pt idx="2">
                  <c:v>13.39</c:v>
                </c:pt>
                <c:pt idx="3">
                  <c:v>22.32</c:v>
                </c:pt>
                <c:pt idx="4">
                  <c:v>27.52</c:v>
                </c:pt>
                <c:pt idx="5">
                  <c:v>17.600000000000001</c:v>
                </c:pt>
                <c:pt idx="6">
                  <c:v>7.68</c:v>
                </c:pt>
                <c:pt idx="7">
                  <c:v>5.2</c:v>
                </c:pt>
              </c:numCache>
            </c:numRef>
          </c:yVal>
          <c:smooth val="0"/>
          <c:extLst>
            <c:ext xmlns:c16="http://schemas.microsoft.com/office/drawing/2014/chart" uri="{C3380CC4-5D6E-409C-BE32-E72D297353CC}">
              <c16:uniqueId val="{00000017-01C3-4AAC-85D0-879A2F20A793}"/>
            </c:ext>
          </c:extLst>
        </c:ser>
        <c:ser>
          <c:idx val="24"/>
          <c:order val="24"/>
          <c:spPr>
            <a:ln w="19050" cap="rnd">
              <a:solidFill>
                <a:schemeClr val="accent1">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NSS'!$AF$433:$AM$433</c:f>
              <c:numCache>
                <c:formatCode>General</c:formatCode>
                <c:ptCount val="8"/>
                <c:pt idx="0">
                  <c:v>0</c:v>
                </c:pt>
                <c:pt idx="1">
                  <c:v>2.95</c:v>
                </c:pt>
                <c:pt idx="2">
                  <c:v>17.8</c:v>
                </c:pt>
                <c:pt idx="3">
                  <c:v>23.82</c:v>
                </c:pt>
                <c:pt idx="4">
                  <c:v>19.46</c:v>
                </c:pt>
                <c:pt idx="5">
                  <c:v>18.66</c:v>
                </c:pt>
                <c:pt idx="6">
                  <c:v>8.6999999999999993</c:v>
                </c:pt>
                <c:pt idx="7">
                  <c:v>5.36</c:v>
                </c:pt>
              </c:numCache>
            </c:numRef>
          </c:yVal>
          <c:smooth val="0"/>
          <c:extLst>
            <c:ext xmlns:c16="http://schemas.microsoft.com/office/drawing/2014/chart" uri="{C3380CC4-5D6E-409C-BE32-E72D297353CC}">
              <c16:uniqueId val="{00000018-01C3-4AAC-85D0-879A2F20A793}"/>
            </c:ext>
          </c:extLst>
        </c:ser>
        <c:ser>
          <c:idx val="25"/>
          <c:order val="25"/>
          <c:spPr>
            <a:ln w="19050" cap="rnd">
              <a:solidFill>
                <a:schemeClr val="accent2">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NSS'!$AF$434:$AM$434</c:f>
              <c:numCache>
                <c:formatCode>General</c:formatCode>
                <c:ptCount val="8"/>
              </c:numCache>
            </c:numRef>
          </c:yVal>
          <c:smooth val="0"/>
          <c:extLst>
            <c:ext xmlns:c16="http://schemas.microsoft.com/office/drawing/2014/chart" uri="{C3380CC4-5D6E-409C-BE32-E72D297353CC}">
              <c16:uniqueId val="{00000019-01C3-4AAC-85D0-879A2F20A793}"/>
            </c:ext>
          </c:extLst>
        </c:ser>
        <c:ser>
          <c:idx val="26"/>
          <c:order val="26"/>
          <c:spPr>
            <a:ln w="19050" cap="rnd">
              <a:solidFill>
                <a:schemeClr val="accent3">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NSS'!$AF$435:$AM$435</c:f>
              <c:numCache>
                <c:formatCode>General</c:formatCode>
                <c:ptCount val="8"/>
                <c:pt idx="0">
                  <c:v>3.1</c:v>
                </c:pt>
                <c:pt idx="1">
                  <c:v>18.829999999999998</c:v>
                </c:pt>
                <c:pt idx="2">
                  <c:v>22.62</c:v>
                </c:pt>
                <c:pt idx="3">
                  <c:v>12.53</c:v>
                </c:pt>
                <c:pt idx="4">
                  <c:v>8.4700000000000006</c:v>
                </c:pt>
                <c:pt idx="5">
                  <c:v>10.57</c:v>
                </c:pt>
                <c:pt idx="6">
                  <c:v>13.31</c:v>
                </c:pt>
                <c:pt idx="7">
                  <c:v>7.56</c:v>
                </c:pt>
              </c:numCache>
            </c:numRef>
          </c:yVal>
          <c:smooth val="0"/>
          <c:extLst>
            <c:ext xmlns:c16="http://schemas.microsoft.com/office/drawing/2014/chart" uri="{C3380CC4-5D6E-409C-BE32-E72D297353CC}">
              <c16:uniqueId val="{0000001A-01C3-4AAC-85D0-879A2F20A793}"/>
            </c:ext>
          </c:extLst>
        </c:ser>
        <c:ser>
          <c:idx val="27"/>
          <c:order val="27"/>
          <c:spPr>
            <a:ln w="19050" cap="rnd">
              <a:solidFill>
                <a:schemeClr val="accent4">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NSS'!$AF$436:$AM$436</c:f>
              <c:numCache>
                <c:formatCode>General</c:formatCode>
                <c:ptCount val="8"/>
                <c:pt idx="0">
                  <c:v>1.74</c:v>
                </c:pt>
                <c:pt idx="1">
                  <c:v>8.49</c:v>
                </c:pt>
                <c:pt idx="2">
                  <c:v>24.38</c:v>
                </c:pt>
                <c:pt idx="3">
                  <c:v>27.43</c:v>
                </c:pt>
                <c:pt idx="4">
                  <c:v>14.76</c:v>
                </c:pt>
                <c:pt idx="5">
                  <c:v>11.06</c:v>
                </c:pt>
                <c:pt idx="6">
                  <c:v>10.6</c:v>
                </c:pt>
                <c:pt idx="7">
                  <c:v>4.1900000000000004</c:v>
                </c:pt>
              </c:numCache>
            </c:numRef>
          </c:yVal>
          <c:smooth val="0"/>
          <c:extLst>
            <c:ext xmlns:c16="http://schemas.microsoft.com/office/drawing/2014/chart" uri="{C3380CC4-5D6E-409C-BE32-E72D297353CC}">
              <c16:uniqueId val="{0000001B-01C3-4AAC-85D0-879A2F20A793}"/>
            </c:ext>
          </c:extLst>
        </c:ser>
        <c:ser>
          <c:idx val="28"/>
          <c:order val="28"/>
          <c:spPr>
            <a:ln w="19050" cap="rnd">
              <a:solidFill>
                <a:schemeClr val="accent5">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NSS'!$AF$437:$AM$437</c:f>
              <c:numCache>
                <c:formatCode>General</c:formatCode>
                <c:ptCount val="8"/>
                <c:pt idx="0">
                  <c:v>3.58</c:v>
                </c:pt>
                <c:pt idx="1">
                  <c:v>14.73</c:v>
                </c:pt>
                <c:pt idx="2">
                  <c:v>22.62</c:v>
                </c:pt>
                <c:pt idx="3">
                  <c:v>17.45</c:v>
                </c:pt>
                <c:pt idx="4">
                  <c:v>11.27</c:v>
                </c:pt>
                <c:pt idx="5">
                  <c:v>9.23</c:v>
                </c:pt>
                <c:pt idx="6">
                  <c:v>12.57</c:v>
                </c:pt>
                <c:pt idx="7">
                  <c:v>6.76</c:v>
                </c:pt>
              </c:numCache>
            </c:numRef>
          </c:yVal>
          <c:smooth val="0"/>
          <c:extLst>
            <c:ext xmlns:c16="http://schemas.microsoft.com/office/drawing/2014/chart" uri="{C3380CC4-5D6E-409C-BE32-E72D297353CC}">
              <c16:uniqueId val="{0000001C-01C3-4AAC-85D0-879A2F20A793}"/>
            </c:ext>
          </c:extLst>
        </c:ser>
        <c:ser>
          <c:idx val="29"/>
          <c:order val="29"/>
          <c:spPr>
            <a:ln w="19050" cap="rnd">
              <a:solidFill>
                <a:schemeClr val="accent6">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NSS'!$AF$438:$AM$438</c:f>
              <c:numCache>
                <c:formatCode>General</c:formatCode>
                <c:ptCount val="8"/>
                <c:pt idx="0">
                  <c:v>0.48</c:v>
                </c:pt>
                <c:pt idx="1">
                  <c:v>2.25</c:v>
                </c:pt>
                <c:pt idx="2">
                  <c:v>27.8</c:v>
                </c:pt>
                <c:pt idx="3">
                  <c:v>30.8</c:v>
                </c:pt>
                <c:pt idx="4">
                  <c:v>16.5</c:v>
                </c:pt>
                <c:pt idx="5">
                  <c:v>12.62</c:v>
                </c:pt>
                <c:pt idx="6">
                  <c:v>5.54</c:v>
                </c:pt>
                <c:pt idx="7">
                  <c:v>2.91</c:v>
                </c:pt>
              </c:numCache>
            </c:numRef>
          </c:yVal>
          <c:smooth val="0"/>
          <c:extLst>
            <c:ext xmlns:c16="http://schemas.microsoft.com/office/drawing/2014/chart" uri="{C3380CC4-5D6E-409C-BE32-E72D297353CC}">
              <c16:uniqueId val="{0000001D-01C3-4AAC-85D0-879A2F20A793}"/>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r>
              <a:rPr lang="en-GB" sz="1200"/>
              <a:t>Interdune or zibar samples </a:t>
            </a:r>
          </a:p>
          <a:p>
            <a:pPr algn="l">
              <a:defRPr sz="1200"/>
            </a:pPr>
            <a:r>
              <a:rPr lang="en-GB" sz="1200"/>
              <a:t>(</a:t>
            </a:r>
            <a:r>
              <a:rPr lang="en-GB" sz="1200" b="0" i="0" u="none" strike="noStrike" baseline="0">
                <a:effectLst/>
              </a:rPr>
              <a:t>Lancaster and Ollier, 1983)</a:t>
            </a:r>
            <a:endParaRPr lang="en-GB" sz="1200"/>
          </a:p>
        </c:rich>
      </c:tx>
      <c:layout>
        <c:manualLayout>
          <c:xMode val="edge"/>
          <c:yMode val="edge"/>
          <c:x val="0.50398370709375506"/>
          <c:y val="9.2626907924263507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NSS'!$AF$409:$AM$409</c:f>
              <c:numCache>
                <c:formatCode>General</c:formatCode>
                <c:ptCount val="8"/>
                <c:pt idx="0">
                  <c:v>7.98</c:v>
                </c:pt>
                <c:pt idx="1">
                  <c:v>6.64</c:v>
                </c:pt>
                <c:pt idx="2">
                  <c:v>16.690000000000001</c:v>
                </c:pt>
                <c:pt idx="3">
                  <c:v>27.2</c:v>
                </c:pt>
                <c:pt idx="4">
                  <c:v>19.82</c:v>
                </c:pt>
                <c:pt idx="5">
                  <c:v>7.69</c:v>
                </c:pt>
                <c:pt idx="6">
                  <c:v>6.04</c:v>
                </c:pt>
                <c:pt idx="7">
                  <c:v>5.09</c:v>
                </c:pt>
              </c:numCache>
            </c:numRef>
          </c:yVal>
          <c:smooth val="0"/>
          <c:extLst>
            <c:ext xmlns:c16="http://schemas.microsoft.com/office/drawing/2014/chart" uri="{C3380CC4-5D6E-409C-BE32-E72D297353CC}">
              <c16:uniqueId val="{00000000-D3DE-4C6C-9E85-AE9B3A86F206}"/>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NSS'!$AF$410:$AM$410</c:f>
              <c:numCache>
                <c:formatCode>General</c:formatCode>
                <c:ptCount val="8"/>
                <c:pt idx="0">
                  <c:v>0.15</c:v>
                </c:pt>
                <c:pt idx="1">
                  <c:v>10.87</c:v>
                </c:pt>
                <c:pt idx="2">
                  <c:v>22.9</c:v>
                </c:pt>
                <c:pt idx="3">
                  <c:v>14.79</c:v>
                </c:pt>
                <c:pt idx="4">
                  <c:v>13.95</c:v>
                </c:pt>
                <c:pt idx="5">
                  <c:v>11.73</c:v>
                </c:pt>
                <c:pt idx="6">
                  <c:v>16.920000000000002</c:v>
                </c:pt>
                <c:pt idx="7">
                  <c:v>7.18</c:v>
                </c:pt>
              </c:numCache>
            </c:numRef>
          </c:yVal>
          <c:smooth val="0"/>
          <c:extLst>
            <c:ext xmlns:c16="http://schemas.microsoft.com/office/drawing/2014/chart" uri="{C3380CC4-5D6E-409C-BE32-E72D297353CC}">
              <c16:uniqueId val="{00000001-D3DE-4C6C-9E85-AE9B3A86F206}"/>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NSS'!$AF$411:$AM$411</c:f>
              <c:numCache>
                <c:formatCode>General</c:formatCode>
                <c:ptCount val="8"/>
              </c:numCache>
            </c:numRef>
          </c:yVal>
          <c:smooth val="0"/>
          <c:extLst>
            <c:ext xmlns:c16="http://schemas.microsoft.com/office/drawing/2014/chart" uri="{C3380CC4-5D6E-409C-BE32-E72D297353CC}">
              <c16:uniqueId val="{00000002-D3DE-4C6C-9E85-AE9B3A86F206}"/>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NSS'!$AF$412:$AM$412</c:f>
              <c:numCache>
                <c:formatCode>General</c:formatCode>
                <c:ptCount val="8"/>
                <c:pt idx="0">
                  <c:v>0.38</c:v>
                </c:pt>
                <c:pt idx="1">
                  <c:v>3.51</c:v>
                </c:pt>
                <c:pt idx="2">
                  <c:v>6.73</c:v>
                </c:pt>
                <c:pt idx="3">
                  <c:v>5.37</c:v>
                </c:pt>
                <c:pt idx="4">
                  <c:v>5.97</c:v>
                </c:pt>
                <c:pt idx="5">
                  <c:v>17.329999999999998</c:v>
                </c:pt>
                <c:pt idx="6">
                  <c:v>23.06</c:v>
                </c:pt>
                <c:pt idx="7">
                  <c:v>18.579999999999998</c:v>
                </c:pt>
              </c:numCache>
            </c:numRef>
          </c:yVal>
          <c:smooth val="0"/>
          <c:extLst>
            <c:ext xmlns:c16="http://schemas.microsoft.com/office/drawing/2014/chart" uri="{C3380CC4-5D6E-409C-BE32-E72D297353CC}">
              <c16:uniqueId val="{00000003-D3DE-4C6C-9E85-AE9B3A86F206}"/>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NSS'!$AF$413:$AM$413</c:f>
              <c:numCache>
                <c:formatCode>General</c:formatCode>
                <c:ptCount val="8"/>
                <c:pt idx="0">
                  <c:v>2.16</c:v>
                </c:pt>
                <c:pt idx="1">
                  <c:v>1.41</c:v>
                </c:pt>
                <c:pt idx="2">
                  <c:v>7.12</c:v>
                </c:pt>
                <c:pt idx="3">
                  <c:v>28.15</c:v>
                </c:pt>
                <c:pt idx="4">
                  <c:v>28.39</c:v>
                </c:pt>
                <c:pt idx="5">
                  <c:v>14.88</c:v>
                </c:pt>
                <c:pt idx="6">
                  <c:v>9.6300000000000008</c:v>
                </c:pt>
                <c:pt idx="7">
                  <c:v>5.18</c:v>
                </c:pt>
              </c:numCache>
            </c:numRef>
          </c:yVal>
          <c:smooth val="0"/>
          <c:extLst>
            <c:ext xmlns:c16="http://schemas.microsoft.com/office/drawing/2014/chart" uri="{C3380CC4-5D6E-409C-BE32-E72D297353CC}">
              <c16:uniqueId val="{00000004-D3DE-4C6C-9E85-AE9B3A86F206}"/>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NSS'!$AF$414:$AM$414</c:f>
              <c:numCache>
                <c:formatCode>General</c:formatCode>
                <c:ptCount val="8"/>
                <c:pt idx="0">
                  <c:v>0.54</c:v>
                </c:pt>
                <c:pt idx="1">
                  <c:v>3.94</c:v>
                </c:pt>
                <c:pt idx="2">
                  <c:v>23.08</c:v>
                </c:pt>
                <c:pt idx="3">
                  <c:v>24.09</c:v>
                </c:pt>
                <c:pt idx="4">
                  <c:v>16.41</c:v>
                </c:pt>
                <c:pt idx="5">
                  <c:v>12.02</c:v>
                </c:pt>
                <c:pt idx="6">
                  <c:v>13.16</c:v>
                </c:pt>
                <c:pt idx="7">
                  <c:v>5.19</c:v>
                </c:pt>
              </c:numCache>
            </c:numRef>
          </c:yVal>
          <c:smooth val="0"/>
          <c:extLst>
            <c:ext xmlns:c16="http://schemas.microsoft.com/office/drawing/2014/chart" uri="{C3380CC4-5D6E-409C-BE32-E72D297353CC}">
              <c16:uniqueId val="{00000005-D3DE-4C6C-9E85-AE9B3A86F206}"/>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NSS'!$AF$415:$AM$415</c:f>
              <c:numCache>
                <c:formatCode>General</c:formatCode>
                <c:ptCount val="8"/>
                <c:pt idx="0">
                  <c:v>0.59</c:v>
                </c:pt>
                <c:pt idx="1">
                  <c:v>5.85</c:v>
                </c:pt>
                <c:pt idx="2">
                  <c:v>21.93</c:v>
                </c:pt>
                <c:pt idx="3">
                  <c:v>26.22</c:v>
                </c:pt>
                <c:pt idx="4">
                  <c:v>17.96</c:v>
                </c:pt>
                <c:pt idx="5">
                  <c:v>11.94</c:v>
                </c:pt>
                <c:pt idx="6">
                  <c:v>10.17</c:v>
                </c:pt>
                <c:pt idx="7">
                  <c:v>3.69</c:v>
                </c:pt>
              </c:numCache>
            </c:numRef>
          </c:yVal>
          <c:smooth val="0"/>
          <c:extLst>
            <c:ext xmlns:c16="http://schemas.microsoft.com/office/drawing/2014/chart" uri="{C3380CC4-5D6E-409C-BE32-E72D297353CC}">
              <c16:uniqueId val="{00000006-D3DE-4C6C-9E85-AE9B3A86F206}"/>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NSS'!$AF$416:$AM$416</c:f>
              <c:numCache>
                <c:formatCode>General</c:formatCode>
                <c:ptCount val="8"/>
                <c:pt idx="0">
                  <c:v>5.8</c:v>
                </c:pt>
                <c:pt idx="1">
                  <c:v>25.19</c:v>
                </c:pt>
                <c:pt idx="2">
                  <c:v>23.88</c:v>
                </c:pt>
                <c:pt idx="3">
                  <c:v>10.93</c:v>
                </c:pt>
                <c:pt idx="4">
                  <c:v>6.05</c:v>
                </c:pt>
                <c:pt idx="5">
                  <c:v>8.3699999999999992</c:v>
                </c:pt>
                <c:pt idx="6">
                  <c:v>8.9</c:v>
                </c:pt>
                <c:pt idx="7">
                  <c:v>6.6</c:v>
                </c:pt>
              </c:numCache>
            </c:numRef>
          </c:yVal>
          <c:smooth val="0"/>
          <c:extLst>
            <c:ext xmlns:c16="http://schemas.microsoft.com/office/drawing/2014/chart" uri="{C3380CC4-5D6E-409C-BE32-E72D297353CC}">
              <c16:uniqueId val="{00000007-D3DE-4C6C-9E85-AE9B3A86F206}"/>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NSS'!$AF$417:$AM$417</c:f>
              <c:numCache>
                <c:formatCode>General</c:formatCode>
                <c:ptCount val="8"/>
                <c:pt idx="0">
                  <c:v>0</c:v>
                </c:pt>
                <c:pt idx="1">
                  <c:v>7.35</c:v>
                </c:pt>
                <c:pt idx="2">
                  <c:v>21.56</c:v>
                </c:pt>
                <c:pt idx="3">
                  <c:v>18.54</c:v>
                </c:pt>
                <c:pt idx="4">
                  <c:v>12.45</c:v>
                </c:pt>
                <c:pt idx="5">
                  <c:v>12.03</c:v>
                </c:pt>
                <c:pt idx="6">
                  <c:v>16.309999999999999</c:v>
                </c:pt>
                <c:pt idx="7">
                  <c:v>8.4700000000000006</c:v>
                </c:pt>
              </c:numCache>
            </c:numRef>
          </c:yVal>
          <c:smooth val="0"/>
          <c:extLst>
            <c:ext xmlns:c16="http://schemas.microsoft.com/office/drawing/2014/chart" uri="{C3380CC4-5D6E-409C-BE32-E72D297353CC}">
              <c16:uniqueId val="{00000008-D3DE-4C6C-9E85-AE9B3A86F206}"/>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NSS'!$AF$418:$AM$418</c:f>
              <c:numCache>
                <c:formatCode>General</c:formatCode>
                <c:ptCount val="8"/>
                <c:pt idx="0">
                  <c:v>0.74</c:v>
                </c:pt>
                <c:pt idx="1">
                  <c:v>11.05</c:v>
                </c:pt>
                <c:pt idx="2">
                  <c:v>30.31</c:v>
                </c:pt>
                <c:pt idx="3">
                  <c:v>16.72</c:v>
                </c:pt>
                <c:pt idx="4">
                  <c:v>10.3</c:v>
                </c:pt>
                <c:pt idx="5">
                  <c:v>8.73</c:v>
                </c:pt>
                <c:pt idx="6">
                  <c:v>9.68</c:v>
                </c:pt>
                <c:pt idx="7">
                  <c:v>6.87</c:v>
                </c:pt>
              </c:numCache>
            </c:numRef>
          </c:yVal>
          <c:smooth val="0"/>
          <c:extLst>
            <c:ext xmlns:c16="http://schemas.microsoft.com/office/drawing/2014/chart" uri="{C3380CC4-5D6E-409C-BE32-E72D297353CC}">
              <c16:uniqueId val="{00000009-D3DE-4C6C-9E85-AE9B3A86F206}"/>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NSS'!$AF$419:$AM$419</c:f>
              <c:numCache>
                <c:formatCode>General</c:formatCode>
                <c:ptCount val="8"/>
                <c:pt idx="0">
                  <c:v>0</c:v>
                </c:pt>
                <c:pt idx="1">
                  <c:v>4.83</c:v>
                </c:pt>
                <c:pt idx="2">
                  <c:v>35.880000000000003</c:v>
                </c:pt>
                <c:pt idx="3">
                  <c:v>21.1</c:v>
                </c:pt>
                <c:pt idx="4">
                  <c:v>8.61</c:v>
                </c:pt>
                <c:pt idx="5">
                  <c:v>8.15</c:v>
                </c:pt>
                <c:pt idx="6">
                  <c:v>11.13</c:v>
                </c:pt>
                <c:pt idx="7">
                  <c:v>6.97</c:v>
                </c:pt>
              </c:numCache>
            </c:numRef>
          </c:yVal>
          <c:smooth val="0"/>
          <c:extLst>
            <c:ext xmlns:c16="http://schemas.microsoft.com/office/drawing/2014/chart" uri="{C3380CC4-5D6E-409C-BE32-E72D297353CC}">
              <c16:uniqueId val="{0000000A-D3DE-4C6C-9E85-AE9B3A86F206}"/>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NSS'!$AF$420:$AM$420</c:f>
              <c:numCache>
                <c:formatCode>General</c:formatCode>
                <c:ptCount val="8"/>
                <c:pt idx="0">
                  <c:v>4.3099999999999996</c:v>
                </c:pt>
                <c:pt idx="1">
                  <c:v>8.81</c:v>
                </c:pt>
                <c:pt idx="2">
                  <c:v>23.6</c:v>
                </c:pt>
                <c:pt idx="3">
                  <c:v>16.84</c:v>
                </c:pt>
                <c:pt idx="4">
                  <c:v>9.86</c:v>
                </c:pt>
                <c:pt idx="5">
                  <c:v>11.06</c:v>
                </c:pt>
                <c:pt idx="6">
                  <c:v>12.6</c:v>
                </c:pt>
                <c:pt idx="7">
                  <c:v>7.64</c:v>
                </c:pt>
              </c:numCache>
            </c:numRef>
          </c:yVal>
          <c:smooth val="0"/>
          <c:extLst>
            <c:ext xmlns:c16="http://schemas.microsoft.com/office/drawing/2014/chart" uri="{C3380CC4-5D6E-409C-BE32-E72D297353CC}">
              <c16:uniqueId val="{0000000B-D3DE-4C6C-9E85-AE9B3A86F206}"/>
            </c:ext>
          </c:extLst>
        </c:ser>
        <c:ser>
          <c:idx val="5"/>
          <c:order val="12"/>
          <c:spPr>
            <a:ln w="19050" cap="rnd">
              <a:solidFill>
                <a:schemeClr val="accent6"/>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NSS'!$AF$421:$AM$421</c:f>
              <c:numCache>
                <c:formatCode>General</c:formatCode>
                <c:ptCount val="8"/>
                <c:pt idx="0">
                  <c:v>0.08</c:v>
                </c:pt>
                <c:pt idx="1">
                  <c:v>1.76</c:v>
                </c:pt>
                <c:pt idx="2">
                  <c:v>18.899999999999999</c:v>
                </c:pt>
                <c:pt idx="3">
                  <c:v>26.17</c:v>
                </c:pt>
                <c:pt idx="4">
                  <c:v>16.97</c:v>
                </c:pt>
                <c:pt idx="5">
                  <c:v>13.4</c:v>
                </c:pt>
                <c:pt idx="6">
                  <c:v>14.82</c:v>
                </c:pt>
                <c:pt idx="7">
                  <c:v>6.26</c:v>
                </c:pt>
              </c:numCache>
            </c:numRef>
          </c:yVal>
          <c:smooth val="0"/>
          <c:extLst>
            <c:ext xmlns:c16="http://schemas.microsoft.com/office/drawing/2014/chart" uri="{C3380CC4-5D6E-409C-BE32-E72D297353CC}">
              <c16:uniqueId val="{0000000C-D3DE-4C6C-9E85-AE9B3A86F206}"/>
            </c:ext>
          </c:extLst>
        </c:ser>
        <c:ser>
          <c:idx val="13"/>
          <c:order val="13"/>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NSS'!$AF$422:$AM$422</c:f>
              <c:numCache>
                <c:formatCode>General</c:formatCode>
                <c:ptCount val="8"/>
                <c:pt idx="0">
                  <c:v>4.63</c:v>
                </c:pt>
                <c:pt idx="1">
                  <c:v>5.19</c:v>
                </c:pt>
                <c:pt idx="2">
                  <c:v>11.61</c:v>
                </c:pt>
                <c:pt idx="3">
                  <c:v>21.31</c:v>
                </c:pt>
                <c:pt idx="4">
                  <c:v>22.15</c:v>
                </c:pt>
                <c:pt idx="5">
                  <c:v>20.010000000000002</c:v>
                </c:pt>
                <c:pt idx="6">
                  <c:v>8.26</c:v>
                </c:pt>
                <c:pt idx="7">
                  <c:v>3.64</c:v>
                </c:pt>
              </c:numCache>
            </c:numRef>
          </c:yVal>
          <c:smooth val="0"/>
          <c:extLst>
            <c:ext xmlns:c16="http://schemas.microsoft.com/office/drawing/2014/chart" uri="{C3380CC4-5D6E-409C-BE32-E72D297353CC}">
              <c16:uniqueId val="{0000000D-D3DE-4C6C-9E85-AE9B3A86F206}"/>
            </c:ext>
          </c:extLst>
        </c:ser>
        <c:ser>
          <c:idx val="14"/>
          <c:order val="14"/>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NSS'!$AF$423:$AM$423</c:f>
              <c:numCache>
                <c:formatCode>General</c:formatCode>
                <c:ptCount val="8"/>
              </c:numCache>
            </c:numRef>
          </c:yVal>
          <c:smooth val="0"/>
          <c:extLst>
            <c:ext xmlns:c16="http://schemas.microsoft.com/office/drawing/2014/chart" uri="{C3380CC4-5D6E-409C-BE32-E72D297353CC}">
              <c16:uniqueId val="{0000000E-D3DE-4C6C-9E85-AE9B3A86F206}"/>
            </c:ext>
          </c:extLst>
        </c:ser>
        <c:ser>
          <c:idx val="15"/>
          <c:order val="15"/>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NSS'!$AF$424:$AM$424</c:f>
              <c:numCache>
                <c:formatCode>General</c:formatCode>
                <c:ptCount val="8"/>
                <c:pt idx="0">
                  <c:v>2.74</c:v>
                </c:pt>
                <c:pt idx="1">
                  <c:v>16.07</c:v>
                </c:pt>
                <c:pt idx="2">
                  <c:v>33.82</c:v>
                </c:pt>
                <c:pt idx="3">
                  <c:v>16.8</c:v>
                </c:pt>
                <c:pt idx="4">
                  <c:v>6.85</c:v>
                </c:pt>
                <c:pt idx="5">
                  <c:v>9.76</c:v>
                </c:pt>
                <c:pt idx="6">
                  <c:v>7.32</c:v>
                </c:pt>
                <c:pt idx="7">
                  <c:v>4.82</c:v>
                </c:pt>
              </c:numCache>
            </c:numRef>
          </c:yVal>
          <c:smooth val="0"/>
          <c:extLst>
            <c:ext xmlns:c16="http://schemas.microsoft.com/office/drawing/2014/chart" uri="{C3380CC4-5D6E-409C-BE32-E72D297353CC}">
              <c16:uniqueId val="{0000000F-D3DE-4C6C-9E85-AE9B3A86F206}"/>
            </c:ext>
          </c:extLst>
        </c:ser>
        <c:ser>
          <c:idx val="16"/>
          <c:order val="16"/>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NSS'!$AF$425:$AM$425</c:f>
              <c:numCache>
                <c:formatCode>General</c:formatCode>
                <c:ptCount val="8"/>
                <c:pt idx="0">
                  <c:v>0</c:v>
                </c:pt>
                <c:pt idx="1">
                  <c:v>0.86</c:v>
                </c:pt>
                <c:pt idx="2">
                  <c:v>28.62</c:v>
                </c:pt>
                <c:pt idx="3">
                  <c:v>27.17</c:v>
                </c:pt>
                <c:pt idx="4">
                  <c:v>9.75</c:v>
                </c:pt>
                <c:pt idx="5">
                  <c:v>12.58</c:v>
                </c:pt>
                <c:pt idx="6">
                  <c:v>5.7</c:v>
                </c:pt>
                <c:pt idx="7">
                  <c:v>7.29</c:v>
                </c:pt>
              </c:numCache>
            </c:numRef>
          </c:yVal>
          <c:smooth val="0"/>
          <c:extLst>
            <c:ext xmlns:c16="http://schemas.microsoft.com/office/drawing/2014/chart" uri="{C3380CC4-5D6E-409C-BE32-E72D297353CC}">
              <c16:uniqueId val="{00000010-D3DE-4C6C-9E85-AE9B3A86F206}"/>
            </c:ext>
          </c:extLst>
        </c:ser>
        <c:ser>
          <c:idx val="17"/>
          <c:order val="17"/>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NSS'!$AF$426:$AM$426</c:f>
              <c:numCache>
                <c:formatCode>General</c:formatCode>
                <c:ptCount val="8"/>
                <c:pt idx="0">
                  <c:v>3.26</c:v>
                </c:pt>
                <c:pt idx="1">
                  <c:v>22.4</c:v>
                </c:pt>
                <c:pt idx="2">
                  <c:v>27.29</c:v>
                </c:pt>
                <c:pt idx="3">
                  <c:v>13.09</c:v>
                </c:pt>
                <c:pt idx="4">
                  <c:v>7.52</c:v>
                </c:pt>
                <c:pt idx="5">
                  <c:v>11.75</c:v>
                </c:pt>
                <c:pt idx="6">
                  <c:v>5.97</c:v>
                </c:pt>
                <c:pt idx="7">
                  <c:v>5.25</c:v>
                </c:pt>
              </c:numCache>
            </c:numRef>
          </c:yVal>
          <c:smooth val="0"/>
          <c:extLst>
            <c:ext xmlns:c16="http://schemas.microsoft.com/office/drawing/2014/chart" uri="{C3380CC4-5D6E-409C-BE32-E72D297353CC}">
              <c16:uniqueId val="{00000011-D3DE-4C6C-9E85-AE9B3A86F206}"/>
            </c:ext>
          </c:extLst>
        </c:ser>
        <c:ser>
          <c:idx val="18"/>
          <c:order val="18"/>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NSS'!$AF$427:$AM$427</c:f>
              <c:numCache>
                <c:formatCode>General</c:formatCode>
                <c:ptCount val="8"/>
                <c:pt idx="0">
                  <c:v>2.3199999999999998</c:v>
                </c:pt>
                <c:pt idx="1">
                  <c:v>2.36</c:v>
                </c:pt>
                <c:pt idx="2">
                  <c:v>19.59</c:v>
                </c:pt>
                <c:pt idx="3">
                  <c:v>25.05</c:v>
                </c:pt>
                <c:pt idx="4">
                  <c:v>11.96</c:v>
                </c:pt>
                <c:pt idx="5">
                  <c:v>17.79</c:v>
                </c:pt>
                <c:pt idx="6">
                  <c:v>4.55</c:v>
                </c:pt>
                <c:pt idx="7">
                  <c:v>2.06</c:v>
                </c:pt>
              </c:numCache>
            </c:numRef>
          </c:yVal>
          <c:smooth val="0"/>
          <c:extLst>
            <c:ext xmlns:c16="http://schemas.microsoft.com/office/drawing/2014/chart" uri="{C3380CC4-5D6E-409C-BE32-E72D297353CC}">
              <c16:uniqueId val="{00000012-D3DE-4C6C-9E85-AE9B3A86F206}"/>
            </c:ext>
          </c:extLst>
        </c:ser>
        <c:ser>
          <c:idx val="19"/>
          <c:order val="19"/>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NSS'!$AF$428:$AM$428</c:f>
              <c:numCache>
                <c:formatCode>General</c:formatCode>
                <c:ptCount val="8"/>
                <c:pt idx="0">
                  <c:v>1.67</c:v>
                </c:pt>
                <c:pt idx="1">
                  <c:v>12.52</c:v>
                </c:pt>
                <c:pt idx="2">
                  <c:v>25.53</c:v>
                </c:pt>
                <c:pt idx="3">
                  <c:v>15.32</c:v>
                </c:pt>
                <c:pt idx="4">
                  <c:v>10.36</c:v>
                </c:pt>
                <c:pt idx="5">
                  <c:v>18.8</c:v>
                </c:pt>
                <c:pt idx="6">
                  <c:v>9.61</c:v>
                </c:pt>
                <c:pt idx="7">
                  <c:v>4.9000000000000004</c:v>
                </c:pt>
              </c:numCache>
            </c:numRef>
          </c:yVal>
          <c:smooth val="0"/>
          <c:extLst>
            <c:ext xmlns:c16="http://schemas.microsoft.com/office/drawing/2014/chart" uri="{C3380CC4-5D6E-409C-BE32-E72D297353CC}">
              <c16:uniqueId val="{00000013-D3DE-4C6C-9E85-AE9B3A86F206}"/>
            </c:ext>
          </c:extLst>
        </c:ser>
        <c:ser>
          <c:idx val="20"/>
          <c:order val="20"/>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NSS'!$AF$429:$AM$429</c:f>
              <c:numCache>
                <c:formatCode>General</c:formatCode>
                <c:ptCount val="8"/>
                <c:pt idx="0">
                  <c:v>0.52</c:v>
                </c:pt>
                <c:pt idx="1">
                  <c:v>7.62</c:v>
                </c:pt>
                <c:pt idx="2">
                  <c:v>33.65</c:v>
                </c:pt>
                <c:pt idx="3">
                  <c:v>18.68</c:v>
                </c:pt>
                <c:pt idx="4">
                  <c:v>7.87</c:v>
                </c:pt>
                <c:pt idx="5">
                  <c:v>13.02</c:v>
                </c:pt>
                <c:pt idx="6">
                  <c:v>7.54</c:v>
                </c:pt>
                <c:pt idx="7">
                  <c:v>7.16</c:v>
                </c:pt>
              </c:numCache>
            </c:numRef>
          </c:yVal>
          <c:smooth val="0"/>
          <c:extLst>
            <c:ext xmlns:c16="http://schemas.microsoft.com/office/drawing/2014/chart" uri="{C3380CC4-5D6E-409C-BE32-E72D297353CC}">
              <c16:uniqueId val="{00000014-D3DE-4C6C-9E85-AE9B3A86F206}"/>
            </c:ext>
          </c:extLst>
        </c:ser>
        <c:ser>
          <c:idx val="21"/>
          <c:order val="21"/>
          <c:spPr>
            <a:ln w="19050" cap="rnd">
              <a:solidFill>
                <a:schemeClr val="accent4">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NSS'!$AF$430:$AM$430</c:f>
              <c:numCache>
                <c:formatCode>General</c:formatCode>
                <c:ptCount val="8"/>
                <c:pt idx="0">
                  <c:v>0</c:v>
                </c:pt>
                <c:pt idx="1">
                  <c:v>0</c:v>
                </c:pt>
                <c:pt idx="2">
                  <c:v>17.829999999999998</c:v>
                </c:pt>
                <c:pt idx="3">
                  <c:v>11.72</c:v>
                </c:pt>
                <c:pt idx="4">
                  <c:v>8.64</c:v>
                </c:pt>
                <c:pt idx="5">
                  <c:v>10.44</c:v>
                </c:pt>
                <c:pt idx="6">
                  <c:v>12.18</c:v>
                </c:pt>
                <c:pt idx="7">
                  <c:v>14.22</c:v>
                </c:pt>
              </c:numCache>
            </c:numRef>
          </c:yVal>
          <c:smooth val="0"/>
          <c:extLst>
            <c:ext xmlns:c16="http://schemas.microsoft.com/office/drawing/2014/chart" uri="{C3380CC4-5D6E-409C-BE32-E72D297353CC}">
              <c16:uniqueId val="{00000015-D3DE-4C6C-9E85-AE9B3A86F206}"/>
            </c:ext>
          </c:extLst>
        </c:ser>
        <c:ser>
          <c:idx val="22"/>
          <c:order val="22"/>
          <c:spPr>
            <a:ln w="19050" cap="rnd">
              <a:solidFill>
                <a:schemeClr val="accent5">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NSS'!$AF$431:$AM$431</c:f>
              <c:numCache>
                <c:formatCode>General</c:formatCode>
                <c:ptCount val="8"/>
                <c:pt idx="0">
                  <c:v>10.83</c:v>
                </c:pt>
                <c:pt idx="1">
                  <c:v>14.16</c:v>
                </c:pt>
                <c:pt idx="2">
                  <c:v>12.73</c:v>
                </c:pt>
                <c:pt idx="3">
                  <c:v>10.86</c:v>
                </c:pt>
                <c:pt idx="4">
                  <c:v>14.61</c:v>
                </c:pt>
                <c:pt idx="5">
                  <c:v>24.09</c:v>
                </c:pt>
                <c:pt idx="6">
                  <c:v>7.95</c:v>
                </c:pt>
                <c:pt idx="7">
                  <c:v>5.07</c:v>
                </c:pt>
              </c:numCache>
            </c:numRef>
          </c:yVal>
          <c:smooth val="0"/>
          <c:extLst>
            <c:ext xmlns:c16="http://schemas.microsoft.com/office/drawing/2014/chart" uri="{C3380CC4-5D6E-409C-BE32-E72D297353CC}">
              <c16:uniqueId val="{00000016-D3DE-4C6C-9E85-AE9B3A86F206}"/>
            </c:ext>
          </c:extLst>
        </c:ser>
        <c:ser>
          <c:idx val="23"/>
          <c:order val="23"/>
          <c:spPr>
            <a:ln w="19050" cap="rnd">
              <a:solidFill>
                <a:schemeClr val="accent6">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NSS'!$AF$432:$AM$432</c:f>
              <c:numCache>
                <c:formatCode>General</c:formatCode>
                <c:ptCount val="8"/>
                <c:pt idx="0">
                  <c:v>0</c:v>
                </c:pt>
                <c:pt idx="1">
                  <c:v>3.52</c:v>
                </c:pt>
                <c:pt idx="2">
                  <c:v>13.39</c:v>
                </c:pt>
                <c:pt idx="3">
                  <c:v>22.32</c:v>
                </c:pt>
                <c:pt idx="4">
                  <c:v>27.52</c:v>
                </c:pt>
                <c:pt idx="5">
                  <c:v>17.600000000000001</c:v>
                </c:pt>
                <c:pt idx="6">
                  <c:v>7.68</c:v>
                </c:pt>
                <c:pt idx="7">
                  <c:v>5.2</c:v>
                </c:pt>
              </c:numCache>
            </c:numRef>
          </c:yVal>
          <c:smooth val="0"/>
          <c:extLst>
            <c:ext xmlns:c16="http://schemas.microsoft.com/office/drawing/2014/chart" uri="{C3380CC4-5D6E-409C-BE32-E72D297353CC}">
              <c16:uniqueId val="{00000017-D3DE-4C6C-9E85-AE9B3A86F206}"/>
            </c:ext>
          </c:extLst>
        </c:ser>
        <c:ser>
          <c:idx val="24"/>
          <c:order val="24"/>
          <c:spPr>
            <a:ln w="19050" cap="rnd">
              <a:solidFill>
                <a:schemeClr val="accent1">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NSS'!$AF$433:$AM$433</c:f>
              <c:numCache>
                <c:formatCode>General</c:formatCode>
                <c:ptCount val="8"/>
                <c:pt idx="0">
                  <c:v>0</c:v>
                </c:pt>
                <c:pt idx="1">
                  <c:v>2.95</c:v>
                </c:pt>
                <c:pt idx="2">
                  <c:v>17.8</c:v>
                </c:pt>
                <c:pt idx="3">
                  <c:v>23.82</c:v>
                </c:pt>
                <c:pt idx="4">
                  <c:v>19.46</c:v>
                </c:pt>
                <c:pt idx="5">
                  <c:v>18.66</c:v>
                </c:pt>
                <c:pt idx="6">
                  <c:v>8.6999999999999993</c:v>
                </c:pt>
                <c:pt idx="7">
                  <c:v>5.36</c:v>
                </c:pt>
              </c:numCache>
            </c:numRef>
          </c:yVal>
          <c:smooth val="0"/>
          <c:extLst>
            <c:ext xmlns:c16="http://schemas.microsoft.com/office/drawing/2014/chart" uri="{C3380CC4-5D6E-409C-BE32-E72D297353CC}">
              <c16:uniqueId val="{00000018-D3DE-4C6C-9E85-AE9B3A86F206}"/>
            </c:ext>
          </c:extLst>
        </c:ser>
        <c:ser>
          <c:idx val="25"/>
          <c:order val="25"/>
          <c:spPr>
            <a:ln w="19050" cap="rnd">
              <a:solidFill>
                <a:schemeClr val="accent2">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NSS'!$AF$434:$AM$434</c:f>
              <c:numCache>
                <c:formatCode>General</c:formatCode>
                <c:ptCount val="8"/>
              </c:numCache>
            </c:numRef>
          </c:yVal>
          <c:smooth val="0"/>
          <c:extLst>
            <c:ext xmlns:c16="http://schemas.microsoft.com/office/drawing/2014/chart" uri="{C3380CC4-5D6E-409C-BE32-E72D297353CC}">
              <c16:uniqueId val="{00000019-D3DE-4C6C-9E85-AE9B3A86F206}"/>
            </c:ext>
          </c:extLst>
        </c:ser>
        <c:ser>
          <c:idx val="26"/>
          <c:order val="26"/>
          <c:spPr>
            <a:ln w="19050" cap="rnd">
              <a:solidFill>
                <a:schemeClr val="accent3">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NSS'!$AF$435:$AM$435</c:f>
              <c:numCache>
                <c:formatCode>General</c:formatCode>
                <c:ptCount val="8"/>
                <c:pt idx="0">
                  <c:v>3.1</c:v>
                </c:pt>
                <c:pt idx="1">
                  <c:v>18.829999999999998</c:v>
                </c:pt>
                <c:pt idx="2">
                  <c:v>22.62</c:v>
                </c:pt>
                <c:pt idx="3">
                  <c:v>12.53</c:v>
                </c:pt>
                <c:pt idx="4">
                  <c:v>8.4700000000000006</c:v>
                </c:pt>
                <c:pt idx="5">
                  <c:v>10.57</c:v>
                </c:pt>
                <c:pt idx="6">
                  <c:v>13.31</c:v>
                </c:pt>
                <c:pt idx="7">
                  <c:v>7.56</c:v>
                </c:pt>
              </c:numCache>
            </c:numRef>
          </c:yVal>
          <c:smooth val="0"/>
          <c:extLst>
            <c:ext xmlns:c16="http://schemas.microsoft.com/office/drawing/2014/chart" uri="{C3380CC4-5D6E-409C-BE32-E72D297353CC}">
              <c16:uniqueId val="{0000001A-D3DE-4C6C-9E85-AE9B3A86F206}"/>
            </c:ext>
          </c:extLst>
        </c:ser>
        <c:ser>
          <c:idx val="27"/>
          <c:order val="27"/>
          <c:spPr>
            <a:ln w="19050" cap="rnd">
              <a:solidFill>
                <a:schemeClr val="accent4">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NSS'!$AF$436:$AM$436</c:f>
              <c:numCache>
                <c:formatCode>General</c:formatCode>
                <c:ptCount val="8"/>
                <c:pt idx="0">
                  <c:v>1.74</c:v>
                </c:pt>
                <c:pt idx="1">
                  <c:v>8.49</c:v>
                </c:pt>
                <c:pt idx="2">
                  <c:v>24.38</c:v>
                </c:pt>
                <c:pt idx="3">
                  <c:v>27.43</c:v>
                </c:pt>
                <c:pt idx="4">
                  <c:v>14.76</c:v>
                </c:pt>
                <c:pt idx="5">
                  <c:v>11.06</c:v>
                </c:pt>
                <c:pt idx="6">
                  <c:v>10.6</c:v>
                </c:pt>
                <c:pt idx="7">
                  <c:v>4.1900000000000004</c:v>
                </c:pt>
              </c:numCache>
            </c:numRef>
          </c:yVal>
          <c:smooth val="0"/>
          <c:extLst>
            <c:ext xmlns:c16="http://schemas.microsoft.com/office/drawing/2014/chart" uri="{C3380CC4-5D6E-409C-BE32-E72D297353CC}">
              <c16:uniqueId val="{0000001B-D3DE-4C6C-9E85-AE9B3A86F206}"/>
            </c:ext>
          </c:extLst>
        </c:ser>
        <c:ser>
          <c:idx val="28"/>
          <c:order val="28"/>
          <c:spPr>
            <a:ln w="19050" cap="rnd">
              <a:solidFill>
                <a:schemeClr val="accent5">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NSS'!$AF$437:$AM$437</c:f>
              <c:numCache>
                <c:formatCode>General</c:formatCode>
                <c:ptCount val="8"/>
                <c:pt idx="0">
                  <c:v>3.58</c:v>
                </c:pt>
                <c:pt idx="1">
                  <c:v>14.73</c:v>
                </c:pt>
                <c:pt idx="2">
                  <c:v>22.62</c:v>
                </c:pt>
                <c:pt idx="3">
                  <c:v>17.45</c:v>
                </c:pt>
                <c:pt idx="4">
                  <c:v>11.27</c:v>
                </c:pt>
                <c:pt idx="5">
                  <c:v>9.23</c:v>
                </c:pt>
                <c:pt idx="6">
                  <c:v>12.57</c:v>
                </c:pt>
                <c:pt idx="7">
                  <c:v>6.76</c:v>
                </c:pt>
              </c:numCache>
            </c:numRef>
          </c:yVal>
          <c:smooth val="0"/>
          <c:extLst>
            <c:ext xmlns:c16="http://schemas.microsoft.com/office/drawing/2014/chart" uri="{C3380CC4-5D6E-409C-BE32-E72D297353CC}">
              <c16:uniqueId val="{0000001C-D3DE-4C6C-9E85-AE9B3A86F206}"/>
            </c:ext>
          </c:extLst>
        </c:ser>
        <c:ser>
          <c:idx val="29"/>
          <c:order val="29"/>
          <c:spPr>
            <a:ln w="19050" cap="rnd">
              <a:solidFill>
                <a:schemeClr val="accent6">
                  <a:lumMod val="60000"/>
                  <a:lumOff val="4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NSS'!$AF$438:$AM$438</c:f>
              <c:numCache>
                <c:formatCode>General</c:formatCode>
                <c:ptCount val="8"/>
                <c:pt idx="0">
                  <c:v>0.48</c:v>
                </c:pt>
                <c:pt idx="1">
                  <c:v>2.25</c:v>
                </c:pt>
                <c:pt idx="2">
                  <c:v>27.8</c:v>
                </c:pt>
                <c:pt idx="3">
                  <c:v>30.8</c:v>
                </c:pt>
                <c:pt idx="4">
                  <c:v>16.5</c:v>
                </c:pt>
                <c:pt idx="5">
                  <c:v>12.62</c:v>
                </c:pt>
                <c:pt idx="6">
                  <c:v>5.54</c:v>
                </c:pt>
                <c:pt idx="7">
                  <c:v>2.91</c:v>
                </c:pt>
              </c:numCache>
            </c:numRef>
          </c:yVal>
          <c:smooth val="0"/>
          <c:extLst>
            <c:ext xmlns:c16="http://schemas.microsoft.com/office/drawing/2014/chart" uri="{C3380CC4-5D6E-409C-BE32-E72D297353CC}">
              <c16:uniqueId val="{0000001D-D3DE-4C6C-9E85-AE9B3A86F206}"/>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max val="60"/>
        </c:scaling>
        <c:delete val="0"/>
        <c:axPos val="r"/>
        <c:title>
          <c:tx>
            <c:rich>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r>
                  <a:rPr lang="en-GB">
                    <a:solidFill>
                      <a:schemeClr val="bg1">
                        <a:lumMod val="50000"/>
                      </a:schemeClr>
                    </a:solidFill>
                  </a:rPr>
                  <a:t>Volume (%)</a:t>
                </a:r>
              </a:p>
              <a:p>
                <a:pPr>
                  <a:defRPr>
                    <a:solidFill>
                      <a:schemeClr val="bg1">
                        <a:lumMod val="50000"/>
                      </a:schemeClr>
                    </a:solidFill>
                  </a:defRPr>
                </a:pPr>
                <a:r>
                  <a:rPr lang="en-GB">
                    <a:solidFill>
                      <a:schemeClr val="bg1">
                        <a:lumMod val="50000"/>
                      </a:schemeClr>
                    </a:solidFill>
                  </a:rPr>
                  <a:t>Lancaster &amp; Ollier (1983) data</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bg1">
                    <a:lumMod val="50000"/>
                  </a:schemeClr>
                </a:solidFill>
                <a:latin typeface="+mn-lt"/>
                <a:ea typeface="+mn-ea"/>
                <a:cs typeface="+mn-cs"/>
              </a:defRPr>
            </a:pPr>
            <a:endParaRPr lang="en-US"/>
          </a:p>
        </c:txPr>
        <c:crossAx val="384250200"/>
        <c:crosses val="max"/>
        <c:crossBetween val="midCat"/>
      </c:valAx>
      <c:spPr>
        <a:noFill/>
        <a:ln>
          <a:solidFill>
            <a:schemeClr val="tx1"/>
          </a:solidFill>
        </a:ln>
        <a:effectLst/>
      </c:spPr>
    </c:plotArea>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847377901291749"/>
          <c:y val="0.2148575968707982"/>
          <c:w val="0.81221951177671414"/>
          <c:h val="0.64395206931353954"/>
        </c:manualLayout>
      </c:layout>
      <c:scatterChart>
        <c:scatterStyle val="lineMarker"/>
        <c:varyColors val="0"/>
        <c:ser>
          <c:idx val="0"/>
          <c:order val="0"/>
          <c:tx>
            <c:v>Nn dune (Visitors, Station and Chandler et al. site)</c:v>
          </c:tx>
          <c:spPr>
            <a:ln w="19050">
              <a:noFill/>
            </a:ln>
          </c:spPr>
          <c:marker>
            <c:symbol val="diamond"/>
            <c:size val="7"/>
            <c:spPr>
              <a:noFill/>
              <a:ln>
                <a:solidFill>
                  <a:schemeClr val="tx1"/>
                </a:solidFill>
              </a:ln>
            </c:spPr>
          </c:marker>
          <c:errBars>
            <c:errDir val="x"/>
            <c:errBarType val="both"/>
            <c:errValType val="cust"/>
            <c:noEndCap val="0"/>
            <c:pl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plus>
            <c:min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minus>
          </c:errBars>
          <c:xVal>
            <c:numRef>
              <c:f>'SI 1. Lum ages across NSS'!$I$4:$I$28</c:f>
              <c:numCache>
                <c:formatCode>General</c:formatCode>
                <c:ptCount val="25"/>
                <c:pt idx="0">
                  <c:v>340</c:v>
                </c:pt>
                <c:pt idx="1">
                  <c:v>990</c:v>
                </c:pt>
                <c:pt idx="2">
                  <c:v>1570</c:v>
                </c:pt>
                <c:pt idx="3">
                  <c:v>5710</c:v>
                </c:pt>
                <c:pt idx="4">
                  <c:v>5730</c:v>
                </c:pt>
                <c:pt idx="5">
                  <c:v>5520</c:v>
                </c:pt>
                <c:pt idx="6">
                  <c:v>5240</c:v>
                </c:pt>
                <c:pt idx="7">
                  <c:v>52</c:v>
                </c:pt>
                <c:pt idx="8">
                  <c:v>34</c:v>
                </c:pt>
                <c:pt idx="9">
                  <c:v>2050</c:v>
                </c:pt>
                <c:pt idx="10">
                  <c:v>2410</c:v>
                </c:pt>
                <c:pt idx="11">
                  <c:v>2310</c:v>
                </c:pt>
                <c:pt idx="12">
                  <c:v>10</c:v>
                </c:pt>
                <c:pt idx="13">
                  <c:v>13</c:v>
                </c:pt>
                <c:pt idx="14">
                  <c:v>24</c:v>
                </c:pt>
                <c:pt idx="15">
                  <c:v>50</c:v>
                </c:pt>
                <c:pt idx="16">
                  <c:v>140</c:v>
                </c:pt>
                <c:pt idx="17">
                  <c:v>400</c:v>
                </c:pt>
                <c:pt idx="18">
                  <c:v>900</c:v>
                </c:pt>
                <c:pt idx="19">
                  <c:v>1790</c:v>
                </c:pt>
                <c:pt idx="20">
                  <c:v>340</c:v>
                </c:pt>
                <c:pt idx="21">
                  <c:v>450</c:v>
                </c:pt>
                <c:pt idx="22">
                  <c:v>290</c:v>
                </c:pt>
                <c:pt idx="23">
                  <c:v>350</c:v>
                </c:pt>
                <c:pt idx="24">
                  <c:v>120</c:v>
                </c:pt>
              </c:numCache>
            </c:numRef>
          </c:xVal>
          <c:yVal>
            <c:numRef>
              <c:f>'SI 1. Lum ages across NSS'!$F$4:$F$28</c:f>
              <c:numCache>
                <c:formatCode>0.00</c:formatCode>
                <c:ptCount val="25"/>
                <c:pt idx="0">
                  <c:v>3.34</c:v>
                </c:pt>
                <c:pt idx="1">
                  <c:v>4.8</c:v>
                </c:pt>
                <c:pt idx="2">
                  <c:v>3.11</c:v>
                </c:pt>
                <c:pt idx="3">
                  <c:v>3.57</c:v>
                </c:pt>
                <c:pt idx="4">
                  <c:v>6</c:v>
                </c:pt>
                <c:pt idx="5">
                  <c:v>8.32</c:v>
                </c:pt>
                <c:pt idx="6">
                  <c:v>14.5</c:v>
                </c:pt>
                <c:pt idx="7">
                  <c:v>5.24</c:v>
                </c:pt>
                <c:pt idx="8">
                  <c:v>7.22</c:v>
                </c:pt>
                <c:pt idx="9">
                  <c:v>14.5</c:v>
                </c:pt>
                <c:pt idx="10">
                  <c:v>20.5</c:v>
                </c:pt>
                <c:pt idx="11">
                  <c:v>28</c:v>
                </c:pt>
                <c:pt idx="12">
                  <c:v>0</c:v>
                </c:pt>
                <c:pt idx="13">
                  <c:v>4.88</c:v>
                </c:pt>
                <c:pt idx="14">
                  <c:v>9.85</c:v>
                </c:pt>
                <c:pt idx="15">
                  <c:v>2</c:v>
                </c:pt>
                <c:pt idx="16">
                  <c:v>3</c:v>
                </c:pt>
                <c:pt idx="17">
                  <c:v>8</c:v>
                </c:pt>
                <c:pt idx="18">
                  <c:v>15</c:v>
                </c:pt>
                <c:pt idx="19">
                  <c:v>21.5</c:v>
                </c:pt>
                <c:pt idx="20">
                  <c:v>3.85</c:v>
                </c:pt>
                <c:pt idx="21">
                  <c:v>9.17</c:v>
                </c:pt>
                <c:pt idx="22">
                  <c:v>3.6</c:v>
                </c:pt>
                <c:pt idx="23">
                  <c:v>6.7</c:v>
                </c:pt>
                <c:pt idx="24">
                  <c:v>0.7</c:v>
                </c:pt>
              </c:numCache>
            </c:numRef>
          </c:yVal>
          <c:smooth val="0"/>
          <c:extLst>
            <c:ext xmlns:c16="http://schemas.microsoft.com/office/drawing/2014/chart" uri="{C3380CC4-5D6E-409C-BE32-E72D297353CC}">
              <c16:uniqueId val="{00000000-153C-4B6F-B5BB-2ABB37EA6D78}"/>
            </c:ext>
          </c:extLst>
        </c:ser>
        <c:ser>
          <c:idx val="1"/>
          <c:order val="1"/>
          <c:tx>
            <c:v>Narabeb</c:v>
          </c:tx>
          <c:spPr>
            <a:ln w="19050">
              <a:noFill/>
            </a:ln>
          </c:spPr>
          <c:marker>
            <c:symbol val="circle"/>
            <c:size val="8"/>
            <c:spPr>
              <a:solidFill>
                <a:srgbClr val="FF0000"/>
              </a:solidFill>
              <a:ln>
                <a:noFill/>
              </a:ln>
            </c:spPr>
          </c:marker>
          <c:errBars>
            <c:errDir val="x"/>
            <c:errBarType val="both"/>
            <c:errValType val="cust"/>
            <c:noEndCap val="0"/>
            <c:plus>
              <c:numRef>
                <c:f>'SI 1. Lum ages across NSS'!$J$43:$J$48</c:f>
                <c:numCache>
                  <c:formatCode>General</c:formatCode>
                  <c:ptCount val="6"/>
                  <c:pt idx="0">
                    <c:v>18627</c:v>
                  </c:pt>
                  <c:pt idx="1">
                    <c:v>25299</c:v>
                  </c:pt>
                  <c:pt idx="2">
                    <c:v>10795</c:v>
                  </c:pt>
                  <c:pt idx="3">
                    <c:v>3072</c:v>
                  </c:pt>
                  <c:pt idx="4">
                    <c:v>19987</c:v>
                  </c:pt>
                  <c:pt idx="5">
                    <c:v>125</c:v>
                  </c:pt>
                </c:numCache>
              </c:numRef>
            </c:plus>
            <c:minus>
              <c:numRef>
                <c:f>'SI 1. Lum ages across NSS'!$J$43:$J$48</c:f>
                <c:numCache>
                  <c:formatCode>General</c:formatCode>
                  <c:ptCount val="6"/>
                  <c:pt idx="0">
                    <c:v>18627</c:v>
                  </c:pt>
                  <c:pt idx="1">
                    <c:v>25299</c:v>
                  </c:pt>
                  <c:pt idx="2">
                    <c:v>10795</c:v>
                  </c:pt>
                  <c:pt idx="3">
                    <c:v>3072</c:v>
                  </c:pt>
                  <c:pt idx="4">
                    <c:v>19987</c:v>
                  </c:pt>
                  <c:pt idx="5">
                    <c:v>125</c:v>
                  </c:pt>
                </c:numCache>
              </c:numRef>
            </c:minus>
          </c:errBars>
          <c:xVal>
            <c:numRef>
              <c:f>'SI 1. Lum ages across NSS'!$I$43:$I$48</c:f>
              <c:numCache>
                <c:formatCode>General</c:formatCode>
                <c:ptCount val="6"/>
                <c:pt idx="0">
                  <c:v>223285</c:v>
                </c:pt>
                <c:pt idx="1">
                  <c:v>205735</c:v>
                </c:pt>
                <c:pt idx="2">
                  <c:v>134896</c:v>
                </c:pt>
                <c:pt idx="3">
                  <c:v>41198</c:v>
                </c:pt>
                <c:pt idx="4">
                  <c:v>231038</c:v>
                </c:pt>
                <c:pt idx="5">
                  <c:v>926</c:v>
                </c:pt>
              </c:numCache>
            </c:numRef>
          </c:xVal>
          <c:yVal>
            <c:numRef>
              <c:f>'SI 1. Lum ages across NSS'!$F$43:$F$48</c:f>
              <c:numCache>
                <c:formatCode>General</c:formatCode>
                <c:ptCount val="6"/>
                <c:pt idx="0" formatCode="0.00">
                  <c:v>6.5</c:v>
                </c:pt>
                <c:pt idx="2" formatCode="0.00">
                  <c:v>1.1000000000000001</c:v>
                </c:pt>
                <c:pt idx="3" formatCode="0.00">
                  <c:v>0.68</c:v>
                </c:pt>
                <c:pt idx="4" formatCode="0.00">
                  <c:v>0.5</c:v>
                </c:pt>
                <c:pt idx="5" formatCode="0.00">
                  <c:v>0.5</c:v>
                </c:pt>
              </c:numCache>
            </c:numRef>
          </c:yVal>
          <c:smooth val="0"/>
          <c:extLst>
            <c:ext xmlns:c16="http://schemas.microsoft.com/office/drawing/2014/chart" uri="{C3380CC4-5D6E-409C-BE32-E72D297353CC}">
              <c16:uniqueId val="{00000001-153C-4B6F-B5BB-2ABB37EA6D78}"/>
            </c:ext>
          </c:extLst>
        </c:ser>
        <c:ser>
          <c:idx val="4"/>
          <c:order val="2"/>
          <c:tx>
            <c:v>H Pan</c:v>
          </c:tx>
          <c:spPr>
            <a:ln w="19050">
              <a:noFill/>
            </a:ln>
          </c:spPr>
          <c:marker>
            <c:symbol val="x"/>
            <c:size val="5"/>
          </c:marker>
          <c:xVal>
            <c:numRef>
              <c:f>'SI 1. Lum ages across NSS'!$I$49:$I$53</c:f>
              <c:numCache>
                <c:formatCode>General</c:formatCode>
                <c:ptCount val="5"/>
                <c:pt idx="0">
                  <c:v>16100</c:v>
                </c:pt>
                <c:pt idx="1">
                  <c:v>16900</c:v>
                </c:pt>
                <c:pt idx="2">
                  <c:v>12700</c:v>
                </c:pt>
                <c:pt idx="3">
                  <c:v>12800</c:v>
                </c:pt>
                <c:pt idx="4">
                  <c:v>13300</c:v>
                </c:pt>
              </c:numCache>
            </c:numRef>
          </c:xVal>
          <c:yVal>
            <c:numRef>
              <c:f>'SI 1. Lum ages across NSS'!$F$49:$F$53</c:f>
              <c:numCache>
                <c:formatCode>0.00</c:formatCode>
                <c:ptCount val="5"/>
                <c:pt idx="0">
                  <c:v>0.77</c:v>
                </c:pt>
                <c:pt idx="1">
                  <c:v>0.5</c:v>
                </c:pt>
                <c:pt idx="2">
                  <c:v>0.45</c:v>
                </c:pt>
                <c:pt idx="3">
                  <c:v>0.7</c:v>
                </c:pt>
                <c:pt idx="4">
                  <c:v>0.45</c:v>
                </c:pt>
              </c:numCache>
            </c:numRef>
          </c:yVal>
          <c:smooth val="0"/>
          <c:extLst>
            <c:ext xmlns:c16="http://schemas.microsoft.com/office/drawing/2014/chart" uri="{C3380CC4-5D6E-409C-BE32-E72D297353CC}">
              <c16:uniqueId val="{00000002-153C-4B6F-B5BB-2ABB37EA6D78}"/>
            </c:ext>
          </c:extLst>
        </c:ser>
        <c:ser>
          <c:idx val="5"/>
          <c:order val="3"/>
          <c:tx>
            <c:v>Ancient Tracks</c:v>
          </c:tx>
          <c:spPr>
            <a:ln w="19050">
              <a:noFill/>
            </a:ln>
          </c:spPr>
          <c:marker>
            <c:symbol val="plus"/>
            <c:size val="5"/>
            <c:spPr>
              <a:noFill/>
              <a:ln>
                <a:solidFill>
                  <a:schemeClr val="accent1">
                    <a:lumMod val="50000"/>
                  </a:schemeClr>
                </a:solidFill>
              </a:ln>
            </c:spPr>
          </c:marker>
          <c:xVal>
            <c:numRef>
              <c:f>'SI 1. Lum ages across NSS'!$I$54:$I$59</c:f>
              <c:numCache>
                <c:formatCode>General</c:formatCode>
                <c:ptCount val="6"/>
                <c:pt idx="0">
                  <c:v>10500</c:v>
                </c:pt>
                <c:pt idx="1">
                  <c:v>11500</c:v>
                </c:pt>
                <c:pt idx="2">
                  <c:v>13200</c:v>
                </c:pt>
                <c:pt idx="3">
                  <c:v>12200</c:v>
                </c:pt>
                <c:pt idx="4">
                  <c:v>12900</c:v>
                </c:pt>
                <c:pt idx="5">
                  <c:v>12000</c:v>
                </c:pt>
              </c:numCache>
            </c:numRef>
          </c:xVal>
          <c:yVal>
            <c:numRef>
              <c:f>'SI 1. Lum ages across NSS'!$F$54:$F$59</c:f>
              <c:numCache>
                <c:formatCode>0.00</c:formatCode>
                <c:ptCount val="6"/>
                <c:pt idx="0">
                  <c:v>0.4</c:v>
                </c:pt>
                <c:pt idx="1">
                  <c:v>0.4</c:v>
                </c:pt>
                <c:pt idx="2">
                  <c:v>1</c:v>
                </c:pt>
                <c:pt idx="3">
                  <c:v>1.5</c:v>
                </c:pt>
                <c:pt idx="4">
                  <c:v>0.5</c:v>
                </c:pt>
                <c:pt idx="5">
                  <c:v>1.5</c:v>
                </c:pt>
              </c:numCache>
            </c:numRef>
          </c:yVal>
          <c:smooth val="0"/>
          <c:extLst>
            <c:ext xmlns:c16="http://schemas.microsoft.com/office/drawing/2014/chart" uri="{C3380CC4-5D6E-409C-BE32-E72D297353CC}">
              <c16:uniqueId val="{00000003-153C-4B6F-B5BB-2ABB37EA6D78}"/>
            </c:ext>
          </c:extLst>
        </c:ser>
        <c:ser>
          <c:idx val="2"/>
          <c:order val="4"/>
          <c:tx>
            <c:v>Sn NSS (Bubenzer et al., 2007)</c:v>
          </c:tx>
          <c:spPr>
            <a:ln w="19050">
              <a:noFill/>
            </a:ln>
          </c:spPr>
          <c:marker>
            <c:symbol val="diamond"/>
            <c:size val="7"/>
            <c:spPr>
              <a:noFill/>
              <a:ln>
                <a:solidFill>
                  <a:schemeClr val="accent2">
                    <a:lumMod val="50000"/>
                  </a:schemeClr>
                </a:solidFill>
              </a:ln>
            </c:spPr>
          </c:marker>
          <c:errBars>
            <c:errDir val="x"/>
            <c:errBarType val="both"/>
            <c:errValType val="cust"/>
            <c:noEndCap val="0"/>
            <c:pl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plus>
            <c:min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minus>
          </c:errBars>
          <c:xVal>
            <c:numRef>
              <c:f>'SI 1. Lum ages across NSS'!$I$60:$I$67</c:f>
              <c:numCache>
                <c:formatCode>General</c:formatCode>
                <c:ptCount val="8"/>
                <c:pt idx="0">
                  <c:v>9040</c:v>
                </c:pt>
                <c:pt idx="1">
                  <c:v>8790</c:v>
                </c:pt>
                <c:pt idx="2">
                  <c:v>10420</c:v>
                </c:pt>
                <c:pt idx="3">
                  <c:v>17590</c:v>
                </c:pt>
                <c:pt idx="4">
                  <c:v>22510</c:v>
                </c:pt>
                <c:pt idx="5">
                  <c:v>15600</c:v>
                </c:pt>
                <c:pt idx="6">
                  <c:v>18760</c:v>
                </c:pt>
                <c:pt idx="7">
                  <c:v>18560</c:v>
                </c:pt>
              </c:numCache>
            </c:numRef>
          </c:xVal>
          <c:yVal>
            <c:numRef>
              <c:f>'SI 1. Lum ages across NSS'!$F$60:$F$67</c:f>
              <c:numCache>
                <c:formatCode>0.00</c:formatCode>
                <c:ptCount val="8"/>
                <c:pt idx="0">
                  <c:v>2</c:v>
                </c:pt>
                <c:pt idx="1">
                  <c:v>3</c:v>
                </c:pt>
                <c:pt idx="2">
                  <c:v>4</c:v>
                </c:pt>
                <c:pt idx="3">
                  <c:v>2</c:v>
                </c:pt>
                <c:pt idx="4">
                  <c:v>3</c:v>
                </c:pt>
                <c:pt idx="5">
                  <c:v>2</c:v>
                </c:pt>
                <c:pt idx="6">
                  <c:v>3</c:v>
                </c:pt>
                <c:pt idx="7">
                  <c:v>4</c:v>
                </c:pt>
              </c:numCache>
            </c:numRef>
          </c:yVal>
          <c:smooth val="0"/>
          <c:extLst>
            <c:ext xmlns:c16="http://schemas.microsoft.com/office/drawing/2014/chart" uri="{C3380CC4-5D6E-409C-BE32-E72D297353CC}">
              <c16:uniqueId val="{00000004-153C-4B6F-B5BB-2ABB37EA6D78}"/>
            </c:ext>
          </c:extLst>
        </c:ser>
        <c:ser>
          <c:idx val="3"/>
          <c:order val="5"/>
          <c:tx>
            <c:v>M13</c:v>
          </c:tx>
          <c:spPr>
            <a:ln w="19050">
              <a:noFill/>
            </a:ln>
          </c:spPr>
          <c:marker>
            <c:symbol val="circle"/>
            <c:size val="7"/>
            <c:spPr>
              <a:solidFill>
                <a:srgbClr val="CC9900"/>
              </a:solidFill>
              <a:ln>
                <a:noFill/>
              </a:ln>
            </c:spPr>
          </c:marker>
          <c:errBars>
            <c:errDir val="x"/>
            <c:errBarType val="both"/>
            <c:errValType val="cust"/>
            <c:noEndCap val="0"/>
            <c:pl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plus>
            <c:min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minus>
          </c:errBars>
          <c:xVal>
            <c:numRef>
              <c:f>'SI 1. Lum ages across NSS'!$I$68:$I$83</c:f>
              <c:numCache>
                <c:formatCode>General</c:formatCode>
                <c:ptCount val="16"/>
                <c:pt idx="0">
                  <c:v>900</c:v>
                </c:pt>
                <c:pt idx="1">
                  <c:v>620</c:v>
                </c:pt>
                <c:pt idx="2">
                  <c:v>1090</c:v>
                </c:pt>
                <c:pt idx="3">
                  <c:v>1310</c:v>
                </c:pt>
                <c:pt idx="4">
                  <c:v>1340</c:v>
                </c:pt>
                <c:pt idx="5">
                  <c:v>1390</c:v>
                </c:pt>
                <c:pt idx="6">
                  <c:v>880</c:v>
                </c:pt>
                <c:pt idx="7">
                  <c:v>50</c:v>
                </c:pt>
                <c:pt idx="8">
                  <c:v>50</c:v>
                </c:pt>
                <c:pt idx="9">
                  <c:v>60</c:v>
                </c:pt>
                <c:pt idx="10">
                  <c:v>80</c:v>
                </c:pt>
                <c:pt idx="11">
                  <c:v>140</c:v>
                </c:pt>
                <c:pt idx="12">
                  <c:v>60</c:v>
                </c:pt>
                <c:pt idx="13">
                  <c:v>1100</c:v>
                </c:pt>
                <c:pt idx="14">
                  <c:v>1250</c:v>
                </c:pt>
                <c:pt idx="15">
                  <c:v>1850</c:v>
                </c:pt>
              </c:numCache>
            </c:numRef>
          </c:xVal>
          <c:yVal>
            <c:numRef>
              <c:f>'SI 1. Lum ages across NSS'!$F$68:$F$83</c:f>
              <c:numCache>
                <c:formatCode>0.00</c:formatCode>
                <c:ptCount val="16"/>
                <c:pt idx="0">
                  <c:v>1</c:v>
                </c:pt>
                <c:pt idx="1">
                  <c:v>1</c:v>
                </c:pt>
                <c:pt idx="2">
                  <c:v>1</c:v>
                </c:pt>
                <c:pt idx="3">
                  <c:v>1</c:v>
                </c:pt>
                <c:pt idx="4">
                  <c:v>2</c:v>
                </c:pt>
                <c:pt idx="5">
                  <c:v>3</c:v>
                </c:pt>
                <c:pt idx="6">
                  <c:v>1</c:v>
                </c:pt>
                <c:pt idx="7">
                  <c:v>1</c:v>
                </c:pt>
                <c:pt idx="8">
                  <c:v>1</c:v>
                </c:pt>
                <c:pt idx="9">
                  <c:v>1</c:v>
                </c:pt>
                <c:pt idx="10">
                  <c:v>1</c:v>
                </c:pt>
                <c:pt idx="11">
                  <c:v>1</c:v>
                </c:pt>
                <c:pt idx="12">
                  <c:v>1</c:v>
                </c:pt>
                <c:pt idx="13">
                  <c:v>1</c:v>
                </c:pt>
                <c:pt idx="14">
                  <c:v>2</c:v>
                </c:pt>
                <c:pt idx="15">
                  <c:v>3</c:v>
                </c:pt>
              </c:numCache>
            </c:numRef>
          </c:yVal>
          <c:smooth val="0"/>
          <c:extLst>
            <c:ext xmlns:c16="http://schemas.microsoft.com/office/drawing/2014/chart" uri="{C3380CC4-5D6E-409C-BE32-E72D297353CC}">
              <c16:uniqueId val="{00000005-153C-4B6F-B5BB-2ABB37EA6D78}"/>
            </c:ext>
          </c:extLst>
        </c:ser>
        <c:ser>
          <c:idx val="6"/>
          <c:order val="6"/>
          <c:tx>
            <c:v>Nn interdune</c:v>
          </c:tx>
          <c:spPr>
            <a:ln w="19050">
              <a:noFill/>
            </a:ln>
          </c:spPr>
          <c:marker>
            <c:symbol val="square"/>
            <c:size val="5"/>
            <c:spPr>
              <a:noFill/>
              <a:ln>
                <a:solidFill>
                  <a:schemeClr val="accent2">
                    <a:lumMod val="75000"/>
                  </a:schemeClr>
                </a:solidFill>
              </a:ln>
            </c:spPr>
          </c:marker>
          <c:errBars>
            <c:errDir val="x"/>
            <c:errBarType val="both"/>
            <c:errValType val="cust"/>
            <c:noEndCap val="0"/>
            <c:plus>
              <c:numRef>
                <c:f>'SI 1. Lum ages across NSS'!$J$27</c:f>
                <c:numCache>
                  <c:formatCode>General</c:formatCode>
                  <c:ptCount val="1"/>
                  <c:pt idx="0">
                    <c:v>20</c:v>
                  </c:pt>
                </c:numCache>
              </c:numRef>
            </c:plus>
            <c:minus>
              <c:numRef>
                <c:f>'SI 1. Lum ages across NSS'!$J$27</c:f>
                <c:numCache>
                  <c:formatCode>General</c:formatCode>
                  <c:ptCount val="1"/>
                  <c:pt idx="0">
                    <c:v>20</c:v>
                  </c:pt>
                </c:numCache>
              </c:numRef>
            </c:minus>
          </c:errBars>
          <c:xVal>
            <c:numRef>
              <c:f>'SI 1. Lum ages across NSS'!$I$29</c:f>
              <c:numCache>
                <c:formatCode>General</c:formatCode>
                <c:ptCount val="1"/>
                <c:pt idx="0">
                  <c:v>51000</c:v>
                </c:pt>
              </c:numCache>
            </c:numRef>
          </c:xVal>
          <c:yVal>
            <c:numRef>
              <c:f>'SI 1. Lum ages across NSS'!$F$29</c:f>
              <c:numCache>
                <c:formatCode>General</c:formatCode>
                <c:ptCount val="1"/>
                <c:pt idx="0">
                  <c:v>0.61</c:v>
                </c:pt>
              </c:numCache>
            </c:numRef>
          </c:yVal>
          <c:smooth val="0"/>
          <c:extLst>
            <c:ext xmlns:c16="http://schemas.microsoft.com/office/drawing/2014/chart" uri="{C3380CC4-5D6E-409C-BE32-E72D297353CC}">
              <c16:uniqueId val="{00000006-153C-4B6F-B5BB-2ABB37EA6D78}"/>
            </c:ext>
          </c:extLst>
        </c:ser>
        <c:dLbls>
          <c:showLegendKey val="0"/>
          <c:showVal val="0"/>
          <c:showCatName val="0"/>
          <c:showSerName val="0"/>
          <c:showPercent val="0"/>
          <c:showBubbleSize val="0"/>
        </c:dLbls>
        <c:axId val="169543552"/>
        <c:axId val="169558016"/>
      </c:scatterChart>
      <c:valAx>
        <c:axId val="169543552"/>
        <c:scaling>
          <c:orientation val="minMax"/>
          <c:min val="0"/>
        </c:scaling>
        <c:delete val="0"/>
        <c:axPos val="t"/>
        <c:title>
          <c:tx>
            <c:rich>
              <a:bodyPr/>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Age (years)</a:t>
                </a:r>
              </a:p>
            </c:rich>
          </c:tx>
          <c:layout>
            <c:manualLayout>
              <c:xMode val="edge"/>
              <c:yMode val="edge"/>
              <c:x val="0.47380357451337957"/>
              <c:y val="8.8159354296851192E-2"/>
            </c:manualLayout>
          </c:layout>
          <c:overlay val="0"/>
        </c:title>
        <c:numFmt formatCode="0.0E+0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58016"/>
        <c:crosses val="autoZero"/>
        <c:crossBetween val="midCat"/>
      </c:valAx>
      <c:valAx>
        <c:axId val="169558016"/>
        <c:scaling>
          <c:orientation val="maxMin"/>
        </c:scaling>
        <c:delete val="0"/>
        <c:axPos val="l"/>
        <c:title>
          <c:tx>
            <c:rich>
              <a:bodyPr rot="-5400000" vert="horz"/>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Sample depth (m) </a:t>
                </a:r>
              </a:p>
            </c:rich>
          </c:tx>
          <c:layout>
            <c:manualLayout>
              <c:xMode val="edge"/>
              <c:yMode val="edge"/>
              <c:x val="3.1137574386897553E-2"/>
              <c:y val="0.43023015694047106"/>
            </c:manualLayout>
          </c:layout>
          <c:overlay val="0"/>
        </c:title>
        <c:numFmt formatCode="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43552"/>
        <c:crosses val="autoZero"/>
        <c:crossBetween val="midCat"/>
      </c:valAx>
      <c:spPr>
        <a:ln>
          <a:solidFill>
            <a:schemeClr val="tx1"/>
          </a:solidFill>
        </a:ln>
      </c:spPr>
    </c:plotArea>
    <c:legend>
      <c:legendPos val="r"/>
      <c:layout>
        <c:manualLayout>
          <c:xMode val="edge"/>
          <c:yMode val="edge"/>
          <c:x val="0.6685727040115077"/>
          <c:y val="0.4609156580174249"/>
          <c:w val="0.23421625238021718"/>
          <c:h val="0.37066835010086735"/>
        </c:manualLayout>
      </c:layout>
      <c:overlay val="0"/>
      <c:spPr>
        <a:ln>
          <a:solidFill>
            <a:schemeClr val="tx1">
              <a:lumMod val="50000"/>
              <a:lumOff val="50000"/>
            </a:schemeClr>
          </a:solidFill>
        </a:ln>
      </c:spPr>
      <c:txPr>
        <a:bodyPr/>
        <a:lstStyle/>
        <a:p>
          <a:pPr>
            <a:defRPr sz="900">
              <a:latin typeface="Verdana" panose="020B0604030504040204" pitchFamily="34" charset="0"/>
              <a:ea typeface="Verdana" panose="020B0604030504040204" pitchFamily="34" charset="0"/>
              <a:cs typeface="Verdana" panose="020B060403050404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30445491907"/>
          <c:y val="4.1666526569046645E-2"/>
          <c:w val="0.71185301546311508"/>
          <c:h val="0.73463945023788346"/>
        </c:manualLayout>
      </c:layout>
      <c:scatterChart>
        <c:scatterStyle val="lineMarker"/>
        <c:varyColors val="0"/>
        <c:ser>
          <c:idx val="1"/>
          <c:order val="0"/>
          <c:tx>
            <c:strRef>
              <c:f>'SI 3. Sediment texture NSS'!$B$5</c:f>
              <c:strCache>
                <c:ptCount val="1"/>
                <c:pt idx="0">
                  <c:v>NA-22-D1 </c:v>
                </c:pt>
              </c:strCache>
            </c:strRef>
          </c:tx>
          <c:spPr>
            <a:ln w="12700" cap="rnd">
              <a:solidFill>
                <a:srgbClr val="C00000"/>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NSS'!$Z$5:$CT$5</c:f>
              <c:numCache>
                <c:formatCode>General</c:formatCode>
                <c:ptCount val="73"/>
                <c:pt idx="0">
                  <c:v>0</c:v>
                </c:pt>
                <c:pt idx="1">
                  <c:v>0</c:v>
                </c:pt>
                <c:pt idx="2">
                  <c:v>0</c:v>
                </c:pt>
                <c:pt idx="3">
                  <c:v>6.0000000000000001E-3</c:v>
                </c:pt>
                <c:pt idx="4">
                  <c:v>1.0666666666666668E-2</c:v>
                </c:pt>
                <c:pt idx="5">
                  <c:v>1.8666666666666668E-2</c:v>
                </c:pt>
                <c:pt idx="6">
                  <c:v>2.0666666666666667E-2</c:v>
                </c:pt>
                <c:pt idx="7">
                  <c:v>2.1999999999999999E-2</c:v>
                </c:pt>
                <c:pt idx="8">
                  <c:v>2.4E-2</c:v>
                </c:pt>
                <c:pt idx="9">
                  <c:v>2.8666666666666663E-2</c:v>
                </c:pt>
                <c:pt idx="10">
                  <c:v>3.2666666666666663E-2</c:v>
                </c:pt>
                <c:pt idx="11">
                  <c:v>3.3333333333333333E-2</c:v>
                </c:pt>
                <c:pt idx="12">
                  <c:v>3.6000000000000004E-2</c:v>
                </c:pt>
                <c:pt idx="13">
                  <c:v>4.0000000000000008E-2</c:v>
                </c:pt>
                <c:pt idx="14">
                  <c:v>4.0000000000000008E-2</c:v>
                </c:pt>
                <c:pt idx="15">
                  <c:v>4.066666666666667E-2</c:v>
                </c:pt>
                <c:pt idx="16">
                  <c:v>4.066666666666667E-2</c:v>
                </c:pt>
                <c:pt idx="17">
                  <c:v>4.0000000000000008E-2</c:v>
                </c:pt>
                <c:pt idx="18">
                  <c:v>3.3333333333333333E-2</c:v>
                </c:pt>
                <c:pt idx="19">
                  <c:v>2.0000000000000004E-2</c:v>
                </c:pt>
                <c:pt idx="20">
                  <c:v>0</c:v>
                </c:pt>
                <c:pt idx="21">
                  <c:v>0</c:v>
                </c:pt>
                <c:pt idx="22">
                  <c:v>0</c:v>
                </c:pt>
                <c:pt idx="23">
                  <c:v>0</c:v>
                </c:pt>
                <c:pt idx="24">
                  <c:v>0</c:v>
                </c:pt>
                <c:pt idx="25">
                  <c:v>0.01</c:v>
                </c:pt>
                <c:pt idx="26">
                  <c:v>2.6666666666666668E-2</c:v>
                </c:pt>
                <c:pt idx="27">
                  <c:v>0.12133333333333333</c:v>
                </c:pt>
                <c:pt idx="28">
                  <c:v>0.24400000000000002</c:v>
                </c:pt>
                <c:pt idx="29">
                  <c:v>0.36599999999999994</c:v>
                </c:pt>
                <c:pt idx="30">
                  <c:v>0.62000000000000022</c:v>
                </c:pt>
                <c:pt idx="31">
                  <c:v>0.90400000000000003</c:v>
                </c:pt>
                <c:pt idx="32">
                  <c:v>1.1373333333333333</c:v>
                </c:pt>
                <c:pt idx="33">
                  <c:v>1.5206666666666668</c:v>
                </c:pt>
                <c:pt idx="34">
                  <c:v>1.9040000000000001</c:v>
                </c:pt>
                <c:pt idx="35">
                  <c:v>2.1726666666666667</c:v>
                </c:pt>
                <c:pt idx="36">
                  <c:v>2.5326666666666666</c:v>
                </c:pt>
                <c:pt idx="37">
                  <c:v>2.8586666666666667</c:v>
                </c:pt>
                <c:pt idx="38">
                  <c:v>3.0406666666666666</c:v>
                </c:pt>
                <c:pt idx="39">
                  <c:v>3.2393333333333332</c:v>
                </c:pt>
                <c:pt idx="40">
                  <c:v>3.3740000000000001</c:v>
                </c:pt>
                <c:pt idx="41">
                  <c:v>3.4193333333333329</c:v>
                </c:pt>
                <c:pt idx="42">
                  <c:v>3.4506666666666659</c:v>
                </c:pt>
                <c:pt idx="43">
                  <c:v>3.4306666666666668</c:v>
                </c:pt>
                <c:pt idx="44">
                  <c:v>3.4106666666666672</c:v>
                </c:pt>
                <c:pt idx="45">
                  <c:v>3.3886666666666674</c:v>
                </c:pt>
                <c:pt idx="46">
                  <c:v>3.3960000000000004</c:v>
                </c:pt>
                <c:pt idx="47">
                  <c:v>3.4313333333333333</c:v>
                </c:pt>
                <c:pt idx="48">
                  <c:v>3.4726666666666666</c:v>
                </c:pt>
                <c:pt idx="49">
                  <c:v>3.6220000000000008</c:v>
                </c:pt>
                <c:pt idx="50">
                  <c:v>3.722666666666667</c:v>
                </c:pt>
                <c:pt idx="51">
                  <c:v>3.8193333333333337</c:v>
                </c:pt>
                <c:pt idx="52">
                  <c:v>3.9733333333333336</c:v>
                </c:pt>
                <c:pt idx="53">
                  <c:v>4.0146666666666668</c:v>
                </c:pt>
                <c:pt idx="54">
                  <c:v>4.032</c:v>
                </c:pt>
                <c:pt idx="55">
                  <c:v>3.9513333333333334</c:v>
                </c:pt>
                <c:pt idx="56">
                  <c:v>3.7679999999999998</c:v>
                </c:pt>
                <c:pt idx="57">
                  <c:v>3.5853333333333333</c:v>
                </c:pt>
                <c:pt idx="58">
                  <c:v>3.1926666666666668</c:v>
                </c:pt>
                <c:pt idx="59">
                  <c:v>2.7639999999999998</c:v>
                </c:pt>
                <c:pt idx="60">
                  <c:v>2.4253333333333336</c:v>
                </c:pt>
                <c:pt idx="61">
                  <c:v>1.8953333333333329</c:v>
                </c:pt>
                <c:pt idx="62">
                  <c:v>1.3893333333333331</c:v>
                </c:pt>
                <c:pt idx="63">
                  <c:v>1.0393333333333332</c:v>
                </c:pt>
                <c:pt idx="64">
                  <c:v>0.56066666666666665</c:v>
                </c:pt>
                <c:pt idx="65">
                  <c:v>0.20333333333333331</c:v>
                </c:pt>
                <c:pt idx="66">
                  <c:v>7.6666666666666675E-2</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0-6CA7-4CF6-A3E5-1C27E9348FCE}"/>
            </c:ext>
          </c:extLst>
        </c:ser>
        <c:ser>
          <c:idx val="0"/>
          <c:order val="1"/>
          <c:tx>
            <c:strRef>
              <c:f>'SI 3. Sediment texture NSS'!$B$6</c:f>
              <c:strCache>
                <c:ptCount val="1"/>
                <c:pt idx="0">
                  <c:v>NA-22-GT2 </c:v>
                </c:pt>
              </c:strCache>
            </c:strRef>
          </c:tx>
          <c:spPr>
            <a:ln w="12700" cap="rnd">
              <a:solidFill>
                <a:schemeClr val="tx1">
                  <a:lumMod val="50000"/>
                  <a:lumOff val="50000"/>
                </a:schemeClr>
              </a:solidFill>
              <a:prstDash val="dash"/>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NSS'!$Z$6:$CT$6</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0.02</c:v>
                </c:pt>
                <c:pt idx="30">
                  <c:v>0.12</c:v>
                </c:pt>
                <c:pt idx="31">
                  <c:v>0.22000000000000003</c:v>
                </c:pt>
                <c:pt idx="32">
                  <c:v>0.312</c:v>
                </c:pt>
                <c:pt idx="33">
                  <c:v>0.48200000000000004</c:v>
                </c:pt>
                <c:pt idx="34">
                  <c:v>0.68600000000000005</c:v>
                </c:pt>
                <c:pt idx="35">
                  <c:v>0.85199999999999998</c:v>
                </c:pt>
                <c:pt idx="36">
                  <c:v>1.0960000000000001</c:v>
                </c:pt>
                <c:pt idx="37">
                  <c:v>1.4019999999999999</c:v>
                </c:pt>
                <c:pt idx="38">
                  <c:v>1.6219999999999999</c:v>
                </c:pt>
                <c:pt idx="39">
                  <c:v>1.9059999999999999</c:v>
                </c:pt>
                <c:pt idx="40">
                  <c:v>2.29</c:v>
                </c:pt>
                <c:pt idx="41">
                  <c:v>2.5419999999999998</c:v>
                </c:pt>
                <c:pt idx="42">
                  <c:v>2.8460000000000001</c:v>
                </c:pt>
                <c:pt idx="43">
                  <c:v>3.3140000000000001</c:v>
                </c:pt>
                <c:pt idx="44">
                  <c:v>3.6020000000000003</c:v>
                </c:pt>
                <c:pt idx="45">
                  <c:v>3.9119999999999999</c:v>
                </c:pt>
                <c:pt idx="46">
                  <c:v>4.4560000000000004</c:v>
                </c:pt>
                <c:pt idx="47">
                  <c:v>4.74</c:v>
                </c:pt>
                <c:pt idx="48">
                  <c:v>5.0259999999999998</c:v>
                </c:pt>
                <c:pt idx="49">
                  <c:v>5.4820000000000002</c:v>
                </c:pt>
                <c:pt idx="50">
                  <c:v>5.6480000000000006</c:v>
                </c:pt>
                <c:pt idx="51">
                  <c:v>5.7919999999999998</c:v>
                </c:pt>
                <c:pt idx="52">
                  <c:v>5.86</c:v>
                </c:pt>
                <c:pt idx="53">
                  <c:v>5.734</c:v>
                </c:pt>
                <c:pt idx="54">
                  <c:v>5.58</c:v>
                </c:pt>
                <c:pt idx="55">
                  <c:v>5.12</c:v>
                </c:pt>
                <c:pt idx="56">
                  <c:v>4.6120000000000001</c:v>
                </c:pt>
                <c:pt idx="57">
                  <c:v>4.168000000000001</c:v>
                </c:pt>
                <c:pt idx="58">
                  <c:v>3.3620000000000005</c:v>
                </c:pt>
                <c:pt idx="59">
                  <c:v>2.6659999999999999</c:v>
                </c:pt>
                <c:pt idx="60">
                  <c:v>2.1480000000000001</c:v>
                </c:pt>
                <c:pt idx="61">
                  <c:v>1.39</c:v>
                </c:pt>
                <c:pt idx="62">
                  <c:v>0.66799999999999993</c:v>
                </c:pt>
                <c:pt idx="63">
                  <c:v>0.30600000000000005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1-6CA7-4CF6-A3E5-1C27E9348FCE}"/>
            </c:ext>
          </c:extLst>
        </c:ser>
        <c:ser>
          <c:idx val="2"/>
          <c:order val="2"/>
          <c:tx>
            <c:strRef>
              <c:f>'SI 3. Sediment texture NSS'!$B$7</c:f>
              <c:strCache>
                <c:ptCount val="1"/>
                <c:pt idx="0">
                  <c:v>NA-22-GT1</c:v>
                </c:pt>
              </c:strCache>
            </c:strRef>
          </c:tx>
          <c:spPr>
            <a:ln w="19050" cap="rnd">
              <a:solidFill>
                <a:schemeClr val="accent3"/>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NSS'!$Z$7:$CT$7</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4.2000000000000003E-2</c:v>
                </c:pt>
                <c:pt idx="16">
                  <c:v>5.2000000000000005E-2</c:v>
                </c:pt>
                <c:pt idx="17">
                  <c:v>0.06</c:v>
                </c:pt>
                <c:pt idx="18">
                  <c:v>6.2E-2</c:v>
                </c:pt>
                <c:pt idx="19">
                  <c:v>0.06</c:v>
                </c:pt>
                <c:pt idx="20">
                  <c:v>0.06</c:v>
                </c:pt>
                <c:pt idx="21">
                  <c:v>0.05</c:v>
                </c:pt>
                <c:pt idx="22">
                  <c:v>0.02</c:v>
                </c:pt>
                <c:pt idx="23">
                  <c:v>0</c:v>
                </c:pt>
                <c:pt idx="24">
                  <c:v>0</c:v>
                </c:pt>
                <c:pt idx="25">
                  <c:v>0</c:v>
                </c:pt>
                <c:pt idx="26">
                  <c:v>0</c:v>
                </c:pt>
                <c:pt idx="27">
                  <c:v>0</c:v>
                </c:pt>
                <c:pt idx="28">
                  <c:v>3.4000000000000002E-2</c:v>
                </c:pt>
                <c:pt idx="29">
                  <c:v>0.08</c:v>
                </c:pt>
                <c:pt idx="30">
                  <c:v>0.2</c:v>
                </c:pt>
                <c:pt idx="31">
                  <c:v>0.372</c:v>
                </c:pt>
                <c:pt idx="32">
                  <c:v>0.53200000000000003</c:v>
                </c:pt>
                <c:pt idx="33">
                  <c:v>0.82399999999999984</c:v>
                </c:pt>
                <c:pt idx="34">
                  <c:v>1.1739999999999999</c:v>
                </c:pt>
                <c:pt idx="35">
                  <c:v>1.4419999999999999</c:v>
                </c:pt>
                <c:pt idx="36">
                  <c:v>1.8380000000000003</c:v>
                </c:pt>
                <c:pt idx="37">
                  <c:v>2.2799999999999998</c:v>
                </c:pt>
                <c:pt idx="38">
                  <c:v>2.5620000000000003</c:v>
                </c:pt>
                <c:pt idx="39">
                  <c:v>2.91</c:v>
                </c:pt>
                <c:pt idx="40">
                  <c:v>3.278</c:v>
                </c:pt>
                <c:pt idx="41">
                  <c:v>3.464</c:v>
                </c:pt>
                <c:pt idx="42">
                  <c:v>3.66</c:v>
                </c:pt>
                <c:pt idx="43">
                  <c:v>3.85</c:v>
                </c:pt>
                <c:pt idx="44">
                  <c:v>3.9160000000000004</c:v>
                </c:pt>
                <c:pt idx="45">
                  <c:v>3.9800000000000004</c:v>
                </c:pt>
                <c:pt idx="46">
                  <c:v>4.05</c:v>
                </c:pt>
                <c:pt idx="47">
                  <c:v>4.0839999999999996</c:v>
                </c:pt>
                <c:pt idx="48">
                  <c:v>4.12</c:v>
                </c:pt>
                <c:pt idx="49">
                  <c:v>4.1920000000000002</c:v>
                </c:pt>
                <c:pt idx="50">
                  <c:v>4.2379999999999995</c:v>
                </c:pt>
                <c:pt idx="51">
                  <c:v>4.282</c:v>
                </c:pt>
                <c:pt idx="52">
                  <c:v>4.3339999999999996</c:v>
                </c:pt>
                <c:pt idx="53">
                  <c:v>4.3160000000000007</c:v>
                </c:pt>
                <c:pt idx="54">
                  <c:v>4.2840000000000007</c:v>
                </c:pt>
                <c:pt idx="55">
                  <c:v>4.1340000000000003</c:v>
                </c:pt>
                <c:pt idx="56">
                  <c:v>3.9079999999999999</c:v>
                </c:pt>
                <c:pt idx="57">
                  <c:v>3.6959999999999993</c:v>
                </c:pt>
                <c:pt idx="58">
                  <c:v>3.2640000000000002</c:v>
                </c:pt>
                <c:pt idx="59">
                  <c:v>2.8120000000000003</c:v>
                </c:pt>
                <c:pt idx="60">
                  <c:v>2.4560000000000004</c:v>
                </c:pt>
                <c:pt idx="61">
                  <c:v>1.9059999999999999</c:v>
                </c:pt>
                <c:pt idx="62">
                  <c:v>1.4</c:v>
                </c:pt>
                <c:pt idx="63">
                  <c:v>1.044</c:v>
                </c:pt>
                <c:pt idx="64">
                  <c:v>0.55000000000000004</c:v>
                </c:pt>
                <c:pt idx="65">
                  <c:v>0.11199999999999999</c:v>
                </c:pt>
                <c:pt idx="66">
                  <c:v>2E-3</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2-6CA7-4CF6-A3E5-1C27E9348FCE}"/>
            </c:ext>
          </c:extLst>
        </c:ser>
        <c:ser>
          <c:idx val="3"/>
          <c:order val="3"/>
          <c:tx>
            <c:strRef>
              <c:f>'SI 3. Sediment texture NSS'!$B$8</c:f>
              <c:strCache>
                <c:ptCount val="1"/>
                <c:pt idx="0">
                  <c:v>NA-22-D2</c:v>
                </c:pt>
              </c:strCache>
            </c:strRef>
          </c:tx>
          <c:spPr>
            <a:ln w="12700" cap="rnd">
              <a:solidFill>
                <a:schemeClr val="accent2"/>
              </a:solidFill>
              <a:prstDash val="solid"/>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NSS'!$Z$8:$CT$8</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0.01</c:v>
                </c:pt>
                <c:pt idx="30">
                  <c:v>6.266666666666669E-2</c:v>
                </c:pt>
                <c:pt idx="31">
                  <c:v>0.13866666666666666</c:v>
                </c:pt>
                <c:pt idx="32">
                  <c:v>0.20666666666666669</c:v>
                </c:pt>
                <c:pt idx="33">
                  <c:v>0.32666666666666672</c:v>
                </c:pt>
                <c:pt idx="34">
                  <c:v>0.45866666666666667</c:v>
                </c:pt>
                <c:pt idx="35">
                  <c:v>0.55266666666666664</c:v>
                </c:pt>
                <c:pt idx="36">
                  <c:v>0.67933333333333334</c:v>
                </c:pt>
                <c:pt idx="37">
                  <c:v>0.79933333333333323</c:v>
                </c:pt>
                <c:pt idx="38">
                  <c:v>0.874</c:v>
                </c:pt>
                <c:pt idx="39">
                  <c:v>0.96266666666666678</c:v>
                </c:pt>
                <c:pt idx="40">
                  <c:v>1.0813333333333333</c:v>
                </c:pt>
                <c:pt idx="41">
                  <c:v>1.1813333333333333</c:v>
                </c:pt>
                <c:pt idx="42">
                  <c:v>1.3113333333333335</c:v>
                </c:pt>
                <c:pt idx="43">
                  <c:v>1.6273333333333335</c:v>
                </c:pt>
                <c:pt idx="44">
                  <c:v>1.8993333333333333</c:v>
                </c:pt>
                <c:pt idx="45">
                  <c:v>2.2173333333333334</c:v>
                </c:pt>
                <c:pt idx="46">
                  <c:v>2.9939999999999998</c:v>
                </c:pt>
                <c:pt idx="47">
                  <c:v>3.5300000000000002</c:v>
                </c:pt>
                <c:pt idx="48">
                  <c:v>4.078666666666666</c:v>
                </c:pt>
                <c:pt idx="49">
                  <c:v>5.2253333333333334</c:v>
                </c:pt>
                <c:pt idx="50">
                  <c:v>5.8186666666666671</c:v>
                </c:pt>
                <c:pt idx="51">
                  <c:v>6.3793333333333333</c:v>
                </c:pt>
                <c:pt idx="52">
                  <c:v>7.1526666666666667</c:v>
                </c:pt>
                <c:pt idx="53">
                  <c:v>7.3546666666666676</c:v>
                </c:pt>
                <c:pt idx="54">
                  <c:v>7.461333333333334</c:v>
                </c:pt>
                <c:pt idx="55">
                  <c:v>7.2320000000000002</c:v>
                </c:pt>
                <c:pt idx="56">
                  <c:v>6.6786666666666656</c:v>
                </c:pt>
                <c:pt idx="57">
                  <c:v>6.1506666666666661</c:v>
                </c:pt>
                <c:pt idx="58">
                  <c:v>5.0613333333333346</c:v>
                </c:pt>
                <c:pt idx="59">
                  <c:v>4.0059999999999993</c:v>
                </c:pt>
                <c:pt idx="60">
                  <c:v>3.2053333333333334</c:v>
                </c:pt>
                <c:pt idx="61">
                  <c:v>2.0213333333333332</c:v>
                </c:pt>
                <c:pt idx="62">
                  <c:v>0.88866666666666672</c:v>
                </c:pt>
                <c:pt idx="63">
                  <c:v>0.36933333333333335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3-6CA7-4CF6-A3E5-1C27E9348FCE}"/>
            </c:ext>
          </c:extLst>
        </c:ser>
        <c:dLbls>
          <c:showLegendKey val="0"/>
          <c:showVal val="0"/>
          <c:showCatName val="0"/>
          <c:showSerName val="0"/>
          <c:showPercent val="0"/>
          <c:showBubbleSize val="0"/>
        </c:dLbls>
        <c:axId val="384250200"/>
        <c:axId val="384250528"/>
      </c:scatterChart>
      <c:scatterChart>
        <c:scatterStyle val="lineMarker"/>
        <c:varyColors val="0"/>
        <c:ser>
          <c:idx val="4"/>
          <c:order val="4"/>
          <c:tx>
            <c:v>W plinth (Lancaster, 1981)</c:v>
          </c:tx>
          <c:spPr>
            <a:ln w="9525" cap="rnd">
              <a:solidFill>
                <a:schemeClr val="accent5"/>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NSS'!$AF$74:$AM$74</c:f>
              <c:numCache>
                <c:formatCode>0.00</c:formatCode>
                <c:ptCount val="8"/>
                <c:pt idx="0">
                  <c:v>0.15</c:v>
                </c:pt>
                <c:pt idx="1">
                  <c:v>1.02</c:v>
                </c:pt>
                <c:pt idx="2">
                  <c:v>29.57</c:v>
                </c:pt>
                <c:pt idx="3">
                  <c:v>25.39</c:v>
                </c:pt>
                <c:pt idx="4">
                  <c:v>15.05</c:v>
                </c:pt>
                <c:pt idx="5">
                  <c:v>13.02</c:v>
                </c:pt>
                <c:pt idx="6">
                  <c:v>9.68</c:v>
                </c:pt>
                <c:pt idx="7">
                  <c:v>3.92</c:v>
                </c:pt>
              </c:numCache>
            </c:numRef>
          </c:yVal>
          <c:smooth val="0"/>
          <c:extLst>
            <c:ext xmlns:c16="http://schemas.microsoft.com/office/drawing/2014/chart" uri="{C3380CC4-5D6E-409C-BE32-E72D297353CC}">
              <c16:uniqueId val="{00000004-6CA7-4CF6-A3E5-1C27E9348FCE}"/>
            </c:ext>
          </c:extLst>
        </c:ser>
        <c:ser>
          <c:idx val="6"/>
          <c:order val="5"/>
          <c:tx>
            <c:v>Linear crest (Lancaster, 1981)</c:v>
          </c:tx>
          <c:spPr>
            <a:ln w="9525" cap="rnd">
              <a:solidFill>
                <a:schemeClr val="accent1">
                  <a:lumMod val="60000"/>
                </a:schemeClr>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NSS'!$AF$76:$AM$76</c:f>
              <c:numCache>
                <c:formatCode>0.00</c:formatCode>
                <c:ptCount val="8"/>
                <c:pt idx="0">
                  <c:v>0</c:v>
                </c:pt>
                <c:pt idx="1">
                  <c:v>0</c:v>
                </c:pt>
                <c:pt idx="2">
                  <c:v>0.97</c:v>
                </c:pt>
                <c:pt idx="3">
                  <c:v>9.2799999999999994</c:v>
                </c:pt>
                <c:pt idx="4">
                  <c:v>45.12</c:v>
                </c:pt>
                <c:pt idx="5">
                  <c:v>34.21</c:v>
                </c:pt>
                <c:pt idx="6">
                  <c:v>7.34</c:v>
                </c:pt>
                <c:pt idx="7">
                  <c:v>1.03</c:v>
                </c:pt>
              </c:numCache>
            </c:numRef>
          </c:yVal>
          <c:smooth val="0"/>
          <c:extLst>
            <c:ext xmlns:c16="http://schemas.microsoft.com/office/drawing/2014/chart" uri="{C3380CC4-5D6E-409C-BE32-E72D297353CC}">
              <c16:uniqueId val="{00000005-6CA7-4CF6-A3E5-1C27E9348FCE}"/>
            </c:ext>
          </c:extLst>
        </c:ser>
        <c:ser>
          <c:idx val="5"/>
          <c:order val="6"/>
          <c:tx>
            <c:v>Interdune (Lancaster, 1981)</c:v>
          </c:tx>
          <c:spPr>
            <a:ln w="9525" cap="rnd">
              <a:solidFill>
                <a:schemeClr val="accent6"/>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NSS'!$AF$73:$AM$73</c:f>
              <c:numCache>
                <c:formatCode>0.00</c:formatCode>
                <c:ptCount val="8"/>
                <c:pt idx="0">
                  <c:v>2.0699999999999998</c:v>
                </c:pt>
                <c:pt idx="1">
                  <c:v>4.4800000000000004</c:v>
                </c:pt>
                <c:pt idx="2">
                  <c:v>20.78</c:v>
                </c:pt>
                <c:pt idx="3">
                  <c:v>25.99</c:v>
                </c:pt>
                <c:pt idx="4">
                  <c:v>21.7</c:v>
                </c:pt>
                <c:pt idx="5">
                  <c:v>12.16</c:v>
                </c:pt>
                <c:pt idx="6">
                  <c:v>8.5</c:v>
                </c:pt>
                <c:pt idx="7">
                  <c:v>4.5999999999999996</c:v>
                </c:pt>
              </c:numCache>
            </c:numRef>
          </c:yVal>
          <c:smooth val="0"/>
          <c:extLst>
            <c:ext xmlns:c16="http://schemas.microsoft.com/office/drawing/2014/chart" uri="{C3380CC4-5D6E-409C-BE32-E72D297353CC}">
              <c16:uniqueId val="{00000006-6CA7-4CF6-A3E5-1C27E9348FCE}"/>
            </c:ext>
          </c:extLst>
        </c:ser>
        <c:ser>
          <c:idx val="7"/>
          <c:order val="7"/>
          <c:tx>
            <c:v>Zibar site IX (Lancaster, 1981)</c:v>
          </c:tx>
          <c:spPr>
            <a:ln w="9525" cap="rnd">
              <a:solidFill>
                <a:schemeClr val="accent2">
                  <a:lumMod val="60000"/>
                </a:schemeClr>
              </a:solidFill>
              <a:round/>
            </a:ln>
            <a:effectLst/>
          </c:spPr>
          <c:marker>
            <c:symbol val="none"/>
          </c:marker>
          <c:xVal>
            <c:numRef>
              <c:f>'SI 3. Sediment texture NSS'!$AF$81:$AM$81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NSS'!$AF$184:$AM$184</c:f>
              <c:numCache>
                <c:formatCode>General</c:formatCode>
                <c:ptCount val="8"/>
                <c:pt idx="0">
                  <c:v>0.08</c:v>
                </c:pt>
                <c:pt idx="1">
                  <c:v>1.76</c:v>
                </c:pt>
                <c:pt idx="2">
                  <c:v>18.899999999999999</c:v>
                </c:pt>
                <c:pt idx="3">
                  <c:v>26.17</c:v>
                </c:pt>
                <c:pt idx="4">
                  <c:v>16.97</c:v>
                </c:pt>
                <c:pt idx="5">
                  <c:v>13.4</c:v>
                </c:pt>
                <c:pt idx="6">
                  <c:v>14.82</c:v>
                </c:pt>
                <c:pt idx="7">
                  <c:v>6.26</c:v>
                </c:pt>
              </c:numCache>
            </c:numRef>
          </c:yVal>
          <c:smooth val="0"/>
          <c:extLst>
            <c:ext xmlns:c16="http://schemas.microsoft.com/office/drawing/2014/chart" uri="{C3380CC4-5D6E-409C-BE32-E72D297353CC}">
              <c16:uniqueId val="{00000007-6CA7-4CF6-A3E5-1C27E9348FCE}"/>
            </c:ext>
          </c:extLst>
        </c:ser>
        <c:dLbls>
          <c:showLegendKey val="0"/>
          <c:showVal val="0"/>
          <c:showCatName val="0"/>
          <c:showSerName val="0"/>
          <c:showPercent val="0"/>
          <c:showBubbleSize val="0"/>
        </c:dLbls>
        <c:axId val="832528016"/>
        <c:axId val="832523696"/>
      </c:scatterChart>
      <c:valAx>
        <c:axId val="384250200"/>
        <c:scaling>
          <c:logBase val="10"/>
          <c:orientation val="minMax"/>
          <c:max val="1000"/>
          <c:min val="1"/>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majorUnit val="10"/>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valAx>
        <c:axId val="832523696"/>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r>
                  <a:rPr lang="en-GB">
                    <a:solidFill>
                      <a:schemeClr val="tx1">
                        <a:lumMod val="50000"/>
                        <a:lumOff val="50000"/>
                      </a:schemeClr>
                    </a:solidFill>
                  </a:rPr>
                  <a:t>Volume (%)</a:t>
                </a:r>
              </a:p>
              <a:p>
                <a:pPr>
                  <a:defRPr>
                    <a:solidFill>
                      <a:schemeClr val="tx1">
                        <a:lumMod val="50000"/>
                        <a:lumOff val="50000"/>
                      </a:schemeClr>
                    </a:solidFill>
                  </a:defRPr>
                </a:pPr>
                <a:r>
                  <a:rPr lang="en-GB">
                    <a:solidFill>
                      <a:schemeClr val="tx1">
                        <a:lumMod val="50000"/>
                        <a:lumOff val="50000"/>
                      </a:schemeClr>
                    </a:solidFill>
                  </a:rPr>
                  <a:t>Lancaster (1981)</a:t>
                </a:r>
                <a:r>
                  <a:rPr lang="en-GB" baseline="0">
                    <a:solidFill>
                      <a:schemeClr val="tx1">
                        <a:lumMod val="50000"/>
                        <a:lumOff val="50000"/>
                      </a:schemeClr>
                    </a:solidFill>
                  </a:rPr>
                  <a:t> data</a:t>
                </a:r>
                <a:endParaRPr lang="en-GB">
                  <a:solidFill>
                    <a:schemeClr val="tx1">
                      <a:lumMod val="50000"/>
                      <a:lumOff val="50000"/>
                    </a:schemeClr>
                  </a:solidFill>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en-US"/>
          </a:p>
        </c:txPr>
        <c:crossAx val="832528016"/>
        <c:crosses val="max"/>
        <c:crossBetween val="midCat"/>
      </c:valAx>
      <c:valAx>
        <c:axId val="832528016"/>
        <c:scaling>
          <c:logBase val="10"/>
          <c:orientation val="minMax"/>
        </c:scaling>
        <c:delete val="1"/>
        <c:axPos val="b"/>
        <c:numFmt formatCode="0" sourceLinked="1"/>
        <c:majorTickMark val="out"/>
        <c:minorTickMark val="none"/>
        <c:tickLblPos val="nextTo"/>
        <c:crossAx val="832523696"/>
        <c:crosses val="autoZero"/>
        <c:crossBetween val="midCat"/>
      </c:valAx>
      <c:spPr>
        <a:noFill/>
        <a:ln>
          <a:solidFill>
            <a:schemeClr val="tx1"/>
          </a:solidFill>
        </a:ln>
        <a:effectLst/>
      </c:spPr>
    </c:plotArea>
    <c:legend>
      <c:legendPos val="r"/>
      <c:layout>
        <c:manualLayout>
          <c:xMode val="edge"/>
          <c:yMode val="edge"/>
          <c:x val="0.16156048675733717"/>
          <c:y val="7.7588349042193736E-2"/>
          <c:w val="0.32751048811648831"/>
          <c:h val="0.47181697559918895"/>
        </c:manualLayout>
      </c:layout>
      <c:overlay val="0"/>
      <c:spPr>
        <a:noFill/>
        <a:ln>
          <a:solidFill>
            <a:schemeClr val="bg1">
              <a:lumMod val="75000"/>
            </a:schemeClr>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24759405074366"/>
          <c:y val="5.0925925925925923E-2"/>
          <c:w val="0.81086351706036741"/>
          <c:h val="0.75891951006124247"/>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'SI 3. Sediment texture NSS'!$Z$56:$CN$56</c:f>
              <c:numCache>
                <c:formatCode>0.0</c:formatCode>
                <c:ptCount val="67"/>
                <c:pt idx="0">
                  <c:v>0.63438099999999997</c:v>
                </c:pt>
                <c:pt idx="1">
                  <c:v>0.71673799999999999</c:v>
                </c:pt>
                <c:pt idx="2">
                  <c:v>0.80978700000000003</c:v>
                </c:pt>
                <c:pt idx="3">
                  <c:v>0.91491599999999995</c:v>
                </c:pt>
                <c:pt idx="4">
                  <c:v>1.033693</c:v>
                </c:pt>
                <c:pt idx="5">
                  <c:v>1.167889</c:v>
                </c:pt>
                <c:pt idx="6">
                  <c:v>1.3195079999999999</c:v>
                </c:pt>
                <c:pt idx="7">
                  <c:v>1.49081</c:v>
                </c:pt>
                <c:pt idx="8">
                  <c:v>1.6843509999999999</c:v>
                </c:pt>
                <c:pt idx="9">
                  <c:v>1.9030180000000001</c:v>
                </c:pt>
                <c:pt idx="10">
                  <c:v>2.1500729999999999</c:v>
                </c:pt>
                <c:pt idx="11">
                  <c:v>2.4292009999999999</c:v>
                </c:pt>
                <c:pt idx="12">
                  <c:v>2.744567</c:v>
                </c:pt>
                <c:pt idx="13">
                  <c:v>3.1008740000000001</c:v>
                </c:pt>
                <c:pt idx="14">
                  <c:v>3.5034380000000001</c:v>
                </c:pt>
                <c:pt idx="15">
                  <c:v>3.9582630000000001</c:v>
                </c:pt>
                <c:pt idx="16">
                  <c:v>4.4721359999999999</c:v>
                </c:pt>
                <c:pt idx="17">
                  <c:v>5.052721</c:v>
                </c:pt>
                <c:pt idx="18">
                  <c:v>5.7086790000000001</c:v>
                </c:pt>
                <c:pt idx="19">
                  <c:v>6.4497949999999999</c:v>
                </c:pt>
                <c:pt idx="20">
                  <c:v>7.2871249999999996</c:v>
                </c:pt>
                <c:pt idx="21">
                  <c:v>8.2331590000000006</c:v>
                </c:pt>
                <c:pt idx="22">
                  <c:v>9.3020099999999992</c:v>
                </c:pt>
                <c:pt idx="23">
                  <c:v>10.509622</c:v>
                </c:pt>
                <c:pt idx="24">
                  <c:v>11.87401</c:v>
                </c:pt>
                <c:pt idx="25">
                  <c:v>13.415526</c:v>
                </c:pt>
                <c:pt idx="26">
                  <c:v>15.157166</c:v>
                </c:pt>
                <c:pt idx="27">
                  <c:v>17.12491</c:v>
                </c:pt>
                <c:pt idx="28">
                  <c:v>19.348112</c:v>
                </c:pt>
                <c:pt idx="29">
                  <c:v>21.859936999999999</c:v>
                </c:pt>
                <c:pt idx="30">
                  <c:v>24.697852999999999</c:v>
                </c:pt>
                <c:pt idx="31">
                  <c:v>27.904195000000001</c:v>
                </c:pt>
                <c:pt idx="32">
                  <c:v>31.526793000000001</c:v>
                </c:pt>
                <c:pt idx="33">
                  <c:v>35.619686999999999</c:v>
                </c:pt>
                <c:pt idx="34">
                  <c:v>40.243931000000003</c:v>
                </c:pt>
                <c:pt idx="35">
                  <c:v>45.468507000000002</c:v>
                </c:pt>
                <c:pt idx="36">
                  <c:v>51.371352000000002</c:v>
                </c:pt>
                <c:pt idx="37">
                  <c:v>58.040520000000001</c:v>
                </c:pt>
                <c:pt idx="38">
                  <c:v>65.575497999999996</c:v>
                </c:pt>
                <c:pt idx="39">
                  <c:v>74.088686999999993</c:v>
                </c:pt>
                <c:pt idx="40">
                  <c:v>83.707081000000002</c:v>
                </c:pt>
                <c:pt idx="41">
                  <c:v>94.574161000000004</c:v>
                </c:pt>
                <c:pt idx="42">
                  <c:v>106.852035</c:v>
                </c:pt>
                <c:pt idx="43">
                  <c:v>120.723855</c:v>
                </c:pt>
                <c:pt idx="44">
                  <c:v>136.39655400000001</c:v>
                </c:pt>
                <c:pt idx="45">
                  <c:v>154.10392400000001</c:v>
                </c:pt>
                <c:pt idx="46">
                  <c:v>174.11011300000001</c:v>
                </c:pt>
                <c:pt idx="47">
                  <c:v>196.713559</c:v>
                </c:pt>
                <c:pt idx="48">
                  <c:v>222.25144700000001</c:v>
                </c:pt>
                <c:pt idx="49">
                  <c:v>251.10473200000001</c:v>
                </c:pt>
                <c:pt idx="50">
                  <c:v>283.70382799999999</c:v>
                </c:pt>
                <c:pt idx="51">
                  <c:v>320.53502800000001</c:v>
                </c:pt>
                <c:pt idx="52">
                  <c:v>362.14775400000002</c:v>
                </c:pt>
                <c:pt idx="53">
                  <c:v>409.162757</c:v>
                </c:pt>
                <c:pt idx="54">
                  <c:v>462.28137500000003</c:v>
                </c:pt>
                <c:pt idx="55">
                  <c:v>522.29599599999995</c:v>
                </c:pt>
                <c:pt idx="56">
                  <c:v>590.10187699999994</c:v>
                </c:pt>
                <c:pt idx="57">
                  <c:v>666.71050200000002</c:v>
                </c:pt>
                <c:pt idx="58">
                  <c:v>753.26466600000003</c:v>
                </c:pt>
                <c:pt idx="59">
                  <c:v>851.05552599999999</c:v>
                </c:pt>
                <c:pt idx="60">
                  <c:v>961.54186100000004</c:v>
                </c:pt>
                <c:pt idx="61">
                  <c:v>1086.3718309999999</c:v>
                </c:pt>
                <c:pt idx="62">
                  <c:v>1227.407565</c:v>
                </c:pt>
                <c:pt idx="63">
                  <c:v>1386.7529420000001</c:v>
                </c:pt>
                <c:pt idx="64">
                  <c:v>1566.7849659999999</c:v>
                </c:pt>
                <c:pt idx="65">
                  <c:v>1770.1892359999999</c:v>
                </c:pt>
                <c:pt idx="66">
                  <c:v>2000</c:v>
                </c:pt>
              </c:numCache>
            </c:numRef>
          </c:xVal>
          <c:yVal>
            <c:numRef>
              <c:f>'SI 3. Sediment texture NSS'!#REF!</c:f>
              <c:numCache>
                <c:formatCode>General</c:formatCode>
                <c:ptCount val="1"/>
                <c:pt idx="0">
                  <c:v>1</c:v>
                </c:pt>
              </c:numCache>
            </c:numRef>
          </c:yVal>
          <c:smooth val="0"/>
          <c:extLst>
            <c:ext xmlns:c16="http://schemas.microsoft.com/office/drawing/2014/chart" uri="{C3380CC4-5D6E-409C-BE32-E72D297353CC}">
              <c16:uniqueId val="{00000000-E027-40A1-8562-85D0C6159C2E}"/>
            </c:ext>
          </c:extLst>
        </c:ser>
        <c:ser>
          <c:idx val="1"/>
          <c:order val="1"/>
          <c:spPr>
            <a:ln w="19050" cap="rnd">
              <a:noFill/>
              <a:round/>
            </a:ln>
            <a:effectLst/>
          </c:spPr>
          <c:marker>
            <c:symbol val="circle"/>
            <c:size val="5"/>
            <c:spPr>
              <a:solidFill>
                <a:schemeClr val="accent2"/>
              </a:solidFill>
              <a:ln w="9525">
                <a:solidFill>
                  <a:schemeClr val="accent2"/>
                </a:solidFill>
              </a:ln>
              <a:effectLst/>
            </c:spPr>
          </c:marker>
          <c:xVal>
            <c:numRef>
              <c:f>'SI 3. Sediment texture NSS'!$Z$56:$CN$56</c:f>
              <c:numCache>
                <c:formatCode>0.0</c:formatCode>
                <c:ptCount val="67"/>
                <c:pt idx="0">
                  <c:v>0.63438099999999997</c:v>
                </c:pt>
                <c:pt idx="1">
                  <c:v>0.71673799999999999</c:v>
                </c:pt>
                <c:pt idx="2">
                  <c:v>0.80978700000000003</c:v>
                </c:pt>
                <c:pt idx="3">
                  <c:v>0.91491599999999995</c:v>
                </c:pt>
                <c:pt idx="4">
                  <c:v>1.033693</c:v>
                </c:pt>
                <c:pt idx="5">
                  <c:v>1.167889</c:v>
                </c:pt>
                <c:pt idx="6">
                  <c:v>1.3195079999999999</c:v>
                </c:pt>
                <c:pt idx="7">
                  <c:v>1.49081</c:v>
                </c:pt>
                <c:pt idx="8">
                  <c:v>1.6843509999999999</c:v>
                </c:pt>
                <c:pt idx="9">
                  <c:v>1.9030180000000001</c:v>
                </c:pt>
                <c:pt idx="10">
                  <c:v>2.1500729999999999</c:v>
                </c:pt>
                <c:pt idx="11">
                  <c:v>2.4292009999999999</c:v>
                </c:pt>
                <c:pt idx="12">
                  <c:v>2.744567</c:v>
                </c:pt>
                <c:pt idx="13">
                  <c:v>3.1008740000000001</c:v>
                </c:pt>
                <c:pt idx="14">
                  <c:v>3.5034380000000001</c:v>
                </c:pt>
                <c:pt idx="15">
                  <c:v>3.9582630000000001</c:v>
                </c:pt>
                <c:pt idx="16">
                  <c:v>4.4721359999999999</c:v>
                </c:pt>
                <c:pt idx="17">
                  <c:v>5.052721</c:v>
                </c:pt>
                <c:pt idx="18">
                  <c:v>5.7086790000000001</c:v>
                </c:pt>
                <c:pt idx="19">
                  <c:v>6.4497949999999999</c:v>
                </c:pt>
                <c:pt idx="20">
                  <c:v>7.2871249999999996</c:v>
                </c:pt>
                <c:pt idx="21">
                  <c:v>8.2331590000000006</c:v>
                </c:pt>
                <c:pt idx="22">
                  <c:v>9.3020099999999992</c:v>
                </c:pt>
                <c:pt idx="23">
                  <c:v>10.509622</c:v>
                </c:pt>
                <c:pt idx="24">
                  <c:v>11.87401</c:v>
                </c:pt>
                <c:pt idx="25">
                  <c:v>13.415526</c:v>
                </c:pt>
                <c:pt idx="26">
                  <c:v>15.157166</c:v>
                </c:pt>
                <c:pt idx="27">
                  <c:v>17.12491</c:v>
                </c:pt>
                <c:pt idx="28">
                  <c:v>19.348112</c:v>
                </c:pt>
                <c:pt idx="29">
                  <c:v>21.859936999999999</c:v>
                </c:pt>
                <c:pt idx="30">
                  <c:v>24.697852999999999</c:v>
                </c:pt>
                <c:pt idx="31">
                  <c:v>27.904195000000001</c:v>
                </c:pt>
                <c:pt idx="32">
                  <c:v>31.526793000000001</c:v>
                </c:pt>
                <c:pt idx="33">
                  <c:v>35.619686999999999</c:v>
                </c:pt>
                <c:pt idx="34">
                  <c:v>40.243931000000003</c:v>
                </c:pt>
                <c:pt idx="35">
                  <c:v>45.468507000000002</c:v>
                </c:pt>
                <c:pt idx="36">
                  <c:v>51.371352000000002</c:v>
                </c:pt>
                <c:pt idx="37">
                  <c:v>58.040520000000001</c:v>
                </c:pt>
                <c:pt idx="38">
                  <c:v>65.575497999999996</c:v>
                </c:pt>
                <c:pt idx="39">
                  <c:v>74.088686999999993</c:v>
                </c:pt>
                <c:pt idx="40">
                  <c:v>83.707081000000002</c:v>
                </c:pt>
                <c:pt idx="41">
                  <c:v>94.574161000000004</c:v>
                </c:pt>
                <c:pt idx="42">
                  <c:v>106.852035</c:v>
                </c:pt>
                <c:pt idx="43">
                  <c:v>120.723855</c:v>
                </c:pt>
                <c:pt idx="44">
                  <c:v>136.39655400000001</c:v>
                </c:pt>
                <c:pt idx="45">
                  <c:v>154.10392400000001</c:v>
                </c:pt>
                <c:pt idx="46">
                  <c:v>174.11011300000001</c:v>
                </c:pt>
                <c:pt idx="47">
                  <c:v>196.713559</c:v>
                </c:pt>
                <c:pt idx="48">
                  <c:v>222.25144700000001</c:v>
                </c:pt>
                <c:pt idx="49">
                  <c:v>251.10473200000001</c:v>
                </c:pt>
                <c:pt idx="50">
                  <c:v>283.70382799999999</c:v>
                </c:pt>
                <c:pt idx="51">
                  <c:v>320.53502800000001</c:v>
                </c:pt>
                <c:pt idx="52">
                  <c:v>362.14775400000002</c:v>
                </c:pt>
                <c:pt idx="53">
                  <c:v>409.162757</c:v>
                </c:pt>
                <c:pt idx="54">
                  <c:v>462.28137500000003</c:v>
                </c:pt>
                <c:pt idx="55">
                  <c:v>522.29599599999995</c:v>
                </c:pt>
                <c:pt idx="56">
                  <c:v>590.10187699999994</c:v>
                </c:pt>
                <c:pt idx="57">
                  <c:v>666.71050200000002</c:v>
                </c:pt>
                <c:pt idx="58">
                  <c:v>753.26466600000003</c:v>
                </c:pt>
                <c:pt idx="59">
                  <c:v>851.05552599999999</c:v>
                </c:pt>
                <c:pt idx="60">
                  <c:v>961.54186100000004</c:v>
                </c:pt>
                <c:pt idx="61">
                  <c:v>1086.3718309999999</c:v>
                </c:pt>
                <c:pt idx="62">
                  <c:v>1227.407565</c:v>
                </c:pt>
                <c:pt idx="63">
                  <c:v>1386.7529420000001</c:v>
                </c:pt>
                <c:pt idx="64">
                  <c:v>1566.7849659999999</c:v>
                </c:pt>
                <c:pt idx="65">
                  <c:v>1770.1892359999999</c:v>
                </c:pt>
                <c:pt idx="66">
                  <c:v>2000</c:v>
                </c:pt>
              </c:numCache>
            </c:numRef>
          </c:xVal>
          <c:yVal>
            <c:numRef>
              <c:f>'SI 3. Sediment texture NSS'!$Z$57:$CN$57</c:f>
              <c:numCache>
                <c:formatCode>General</c:formatCode>
                <c:ptCount val="6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9.4000000000000004E-3</c:v>
                </c:pt>
                <c:pt idx="45">
                  <c:v>0.31494699999999998</c:v>
                </c:pt>
                <c:pt idx="46">
                  <c:v>1.174453</c:v>
                </c:pt>
                <c:pt idx="47">
                  <c:v>2.520451</c:v>
                </c:pt>
                <c:pt idx="48">
                  <c:v>4.3324259999999999</c:v>
                </c:pt>
                <c:pt idx="49">
                  <c:v>6.4659440000000004</c:v>
                </c:pt>
                <c:pt idx="50">
                  <c:v>8.6529950000000007</c:v>
                </c:pt>
                <c:pt idx="51">
                  <c:v>10.575789</c:v>
                </c:pt>
                <c:pt idx="52">
                  <c:v>11.894833999999999</c:v>
                </c:pt>
                <c:pt idx="53">
                  <c:v>12.349644</c:v>
                </c:pt>
                <c:pt idx="54">
                  <c:v>11.828751</c:v>
                </c:pt>
                <c:pt idx="55">
                  <c:v>10.410064999999999</c:v>
                </c:pt>
                <c:pt idx="56">
                  <c:v>8.3437889999999992</c:v>
                </c:pt>
                <c:pt idx="57">
                  <c:v>5.9643629999999996</c:v>
                </c:pt>
                <c:pt idx="58">
                  <c:v>3.7501380000000002</c:v>
                </c:pt>
                <c:pt idx="59">
                  <c:v>1.4054340000000001</c:v>
                </c:pt>
                <c:pt idx="60">
                  <c:v>6.5760000000000002E-3</c:v>
                </c:pt>
                <c:pt idx="61">
                  <c:v>0</c:v>
                </c:pt>
                <c:pt idx="62">
                  <c:v>0</c:v>
                </c:pt>
                <c:pt idx="63">
                  <c:v>0</c:v>
                </c:pt>
                <c:pt idx="64">
                  <c:v>0</c:v>
                </c:pt>
                <c:pt idx="65">
                  <c:v>0</c:v>
                </c:pt>
                <c:pt idx="66">
                  <c:v>0</c:v>
                </c:pt>
              </c:numCache>
            </c:numRef>
          </c:yVal>
          <c:smooth val="0"/>
          <c:extLst>
            <c:ext xmlns:c16="http://schemas.microsoft.com/office/drawing/2014/chart" uri="{C3380CC4-5D6E-409C-BE32-E72D297353CC}">
              <c16:uniqueId val="{00000001-E027-40A1-8562-85D0C6159C2E}"/>
            </c:ext>
          </c:extLst>
        </c:ser>
        <c:ser>
          <c:idx val="2"/>
          <c:order val="2"/>
          <c:spPr>
            <a:ln w="19050" cap="rnd">
              <a:noFill/>
              <a:round/>
            </a:ln>
            <a:effectLst/>
          </c:spPr>
          <c:marker>
            <c:symbol val="circle"/>
            <c:size val="5"/>
            <c:spPr>
              <a:solidFill>
                <a:schemeClr val="accent3"/>
              </a:solidFill>
              <a:ln w="9525">
                <a:solidFill>
                  <a:schemeClr val="accent3"/>
                </a:solidFill>
              </a:ln>
              <a:effectLst/>
            </c:spPr>
          </c:marker>
          <c:xVal>
            <c:numRef>
              <c:f>'SI 3. Sediment texture NSS'!$Z$56:$CN$56</c:f>
              <c:numCache>
                <c:formatCode>0.0</c:formatCode>
                <c:ptCount val="67"/>
                <c:pt idx="0">
                  <c:v>0.63438099999999997</c:v>
                </c:pt>
                <c:pt idx="1">
                  <c:v>0.71673799999999999</c:v>
                </c:pt>
                <c:pt idx="2">
                  <c:v>0.80978700000000003</c:v>
                </c:pt>
                <c:pt idx="3">
                  <c:v>0.91491599999999995</c:v>
                </c:pt>
                <c:pt idx="4">
                  <c:v>1.033693</c:v>
                </c:pt>
                <c:pt idx="5">
                  <c:v>1.167889</c:v>
                </c:pt>
                <c:pt idx="6">
                  <c:v>1.3195079999999999</c:v>
                </c:pt>
                <c:pt idx="7">
                  <c:v>1.49081</c:v>
                </c:pt>
                <c:pt idx="8">
                  <c:v>1.6843509999999999</c:v>
                </c:pt>
                <c:pt idx="9">
                  <c:v>1.9030180000000001</c:v>
                </c:pt>
                <c:pt idx="10">
                  <c:v>2.1500729999999999</c:v>
                </c:pt>
                <c:pt idx="11">
                  <c:v>2.4292009999999999</c:v>
                </c:pt>
                <c:pt idx="12">
                  <c:v>2.744567</c:v>
                </c:pt>
                <c:pt idx="13">
                  <c:v>3.1008740000000001</c:v>
                </c:pt>
                <c:pt idx="14">
                  <c:v>3.5034380000000001</c:v>
                </c:pt>
                <c:pt idx="15">
                  <c:v>3.9582630000000001</c:v>
                </c:pt>
                <c:pt idx="16">
                  <c:v>4.4721359999999999</c:v>
                </c:pt>
                <c:pt idx="17">
                  <c:v>5.052721</c:v>
                </c:pt>
                <c:pt idx="18">
                  <c:v>5.7086790000000001</c:v>
                </c:pt>
                <c:pt idx="19">
                  <c:v>6.4497949999999999</c:v>
                </c:pt>
                <c:pt idx="20">
                  <c:v>7.2871249999999996</c:v>
                </c:pt>
                <c:pt idx="21">
                  <c:v>8.2331590000000006</c:v>
                </c:pt>
                <c:pt idx="22">
                  <c:v>9.3020099999999992</c:v>
                </c:pt>
                <c:pt idx="23">
                  <c:v>10.509622</c:v>
                </c:pt>
                <c:pt idx="24">
                  <c:v>11.87401</c:v>
                </c:pt>
                <c:pt idx="25">
                  <c:v>13.415526</c:v>
                </c:pt>
                <c:pt idx="26">
                  <c:v>15.157166</c:v>
                </c:pt>
                <c:pt idx="27">
                  <c:v>17.12491</c:v>
                </c:pt>
                <c:pt idx="28">
                  <c:v>19.348112</c:v>
                </c:pt>
                <c:pt idx="29">
                  <c:v>21.859936999999999</c:v>
                </c:pt>
                <c:pt idx="30">
                  <c:v>24.697852999999999</c:v>
                </c:pt>
                <c:pt idx="31">
                  <c:v>27.904195000000001</c:v>
                </c:pt>
                <c:pt idx="32">
                  <c:v>31.526793000000001</c:v>
                </c:pt>
                <c:pt idx="33">
                  <c:v>35.619686999999999</c:v>
                </c:pt>
                <c:pt idx="34">
                  <c:v>40.243931000000003</c:v>
                </c:pt>
                <c:pt idx="35">
                  <c:v>45.468507000000002</c:v>
                </c:pt>
                <c:pt idx="36">
                  <c:v>51.371352000000002</c:v>
                </c:pt>
                <c:pt idx="37">
                  <c:v>58.040520000000001</c:v>
                </c:pt>
                <c:pt idx="38">
                  <c:v>65.575497999999996</c:v>
                </c:pt>
                <c:pt idx="39">
                  <c:v>74.088686999999993</c:v>
                </c:pt>
                <c:pt idx="40">
                  <c:v>83.707081000000002</c:v>
                </c:pt>
                <c:pt idx="41">
                  <c:v>94.574161000000004</c:v>
                </c:pt>
                <c:pt idx="42">
                  <c:v>106.852035</c:v>
                </c:pt>
                <c:pt idx="43">
                  <c:v>120.723855</c:v>
                </c:pt>
                <c:pt idx="44">
                  <c:v>136.39655400000001</c:v>
                </c:pt>
                <c:pt idx="45">
                  <c:v>154.10392400000001</c:v>
                </c:pt>
                <c:pt idx="46">
                  <c:v>174.11011300000001</c:v>
                </c:pt>
                <c:pt idx="47">
                  <c:v>196.713559</c:v>
                </c:pt>
                <c:pt idx="48">
                  <c:v>222.25144700000001</c:v>
                </c:pt>
                <c:pt idx="49">
                  <c:v>251.10473200000001</c:v>
                </c:pt>
                <c:pt idx="50">
                  <c:v>283.70382799999999</c:v>
                </c:pt>
                <c:pt idx="51">
                  <c:v>320.53502800000001</c:v>
                </c:pt>
                <c:pt idx="52">
                  <c:v>362.14775400000002</c:v>
                </c:pt>
                <c:pt idx="53">
                  <c:v>409.162757</c:v>
                </c:pt>
                <c:pt idx="54">
                  <c:v>462.28137500000003</c:v>
                </c:pt>
                <c:pt idx="55">
                  <c:v>522.29599599999995</c:v>
                </c:pt>
                <c:pt idx="56">
                  <c:v>590.10187699999994</c:v>
                </c:pt>
                <c:pt idx="57">
                  <c:v>666.71050200000002</c:v>
                </c:pt>
                <c:pt idx="58">
                  <c:v>753.26466600000003</c:v>
                </c:pt>
                <c:pt idx="59">
                  <c:v>851.05552599999999</c:v>
                </c:pt>
                <c:pt idx="60">
                  <c:v>961.54186100000004</c:v>
                </c:pt>
                <c:pt idx="61">
                  <c:v>1086.3718309999999</c:v>
                </c:pt>
                <c:pt idx="62">
                  <c:v>1227.407565</c:v>
                </c:pt>
                <c:pt idx="63">
                  <c:v>1386.7529420000001</c:v>
                </c:pt>
                <c:pt idx="64">
                  <c:v>1566.7849659999999</c:v>
                </c:pt>
                <c:pt idx="65">
                  <c:v>1770.1892359999999</c:v>
                </c:pt>
                <c:pt idx="66">
                  <c:v>2000</c:v>
                </c:pt>
              </c:numCache>
            </c:numRef>
          </c:xVal>
          <c:yVal>
            <c:numRef>
              <c:f>'SI 3. Sediment texture NSS'!$Z$59:$CN$59</c:f>
              <c:numCache>
                <c:formatCode>General</c:formatCode>
                <c:ptCount val="67"/>
                <c:pt idx="0">
                  <c:v>0</c:v>
                </c:pt>
                <c:pt idx="1">
                  <c:v>0</c:v>
                </c:pt>
                <c:pt idx="2">
                  <c:v>0</c:v>
                </c:pt>
                <c:pt idx="3">
                  <c:v>0</c:v>
                </c:pt>
                <c:pt idx="4">
                  <c:v>0</c:v>
                </c:pt>
                <c:pt idx="5">
                  <c:v>0</c:v>
                </c:pt>
                <c:pt idx="6">
                  <c:v>0</c:v>
                </c:pt>
                <c:pt idx="7">
                  <c:v>0</c:v>
                </c:pt>
                <c:pt idx="8">
                  <c:v>1.3776999999999999E-2</c:v>
                </c:pt>
                <c:pt idx="9">
                  <c:v>7.3647000000000004E-2</c:v>
                </c:pt>
                <c:pt idx="10">
                  <c:v>9.7658999999999996E-2</c:v>
                </c:pt>
                <c:pt idx="11">
                  <c:v>0.12391099999999999</c:v>
                </c:pt>
                <c:pt idx="12">
                  <c:v>0.14641499999999999</c:v>
                </c:pt>
                <c:pt idx="13">
                  <c:v>0.16612499999999999</c:v>
                </c:pt>
                <c:pt idx="14">
                  <c:v>0.180363</c:v>
                </c:pt>
                <c:pt idx="15">
                  <c:v>0.188885</c:v>
                </c:pt>
                <c:pt idx="16">
                  <c:v>0.191085</c:v>
                </c:pt>
                <c:pt idx="17">
                  <c:v>0.18673999999999999</c:v>
                </c:pt>
                <c:pt idx="18">
                  <c:v>0.17602499999999999</c:v>
                </c:pt>
                <c:pt idx="19">
                  <c:v>0.160133</c:v>
                </c:pt>
                <c:pt idx="20">
                  <c:v>0.14110900000000001</c:v>
                </c:pt>
                <c:pt idx="21">
                  <c:v>0.12164899999999999</c:v>
                </c:pt>
                <c:pt idx="22">
                  <c:v>0.10469000000000001</c:v>
                </c:pt>
                <c:pt idx="23">
                  <c:v>9.3752000000000002E-2</c:v>
                </c:pt>
                <c:pt idx="24">
                  <c:v>9.2090000000000005E-2</c:v>
                </c:pt>
                <c:pt idx="25">
                  <c:v>0.101813</c:v>
                </c:pt>
                <c:pt idx="26">
                  <c:v>0.12343999999999999</c:v>
                </c:pt>
                <c:pt idx="27">
                  <c:v>0.15505099999999999</c:v>
                </c:pt>
                <c:pt idx="28">
                  <c:v>0.19173000000000001</c:v>
                </c:pt>
                <c:pt idx="29">
                  <c:v>0.22575200000000001</c:v>
                </c:pt>
                <c:pt idx="30">
                  <c:v>0.24687100000000001</c:v>
                </c:pt>
                <c:pt idx="31">
                  <c:v>0.24382100000000001</c:v>
                </c:pt>
                <c:pt idx="32">
                  <c:v>0.20974100000000001</c:v>
                </c:pt>
                <c:pt idx="33">
                  <c:v>0.13492100000000001</c:v>
                </c:pt>
                <c:pt idx="34">
                  <c:v>4.2658000000000001E-2</c:v>
                </c:pt>
                <c:pt idx="35">
                  <c:v>0</c:v>
                </c:pt>
                <c:pt idx="36">
                  <c:v>0</c:v>
                </c:pt>
                <c:pt idx="37">
                  <c:v>0</c:v>
                </c:pt>
                <c:pt idx="38">
                  <c:v>2.7130000000000001E-3</c:v>
                </c:pt>
                <c:pt idx="39">
                  <c:v>0.140429</c:v>
                </c:pt>
                <c:pt idx="40">
                  <c:v>0.55302600000000002</c:v>
                </c:pt>
                <c:pt idx="41">
                  <c:v>1.2631680000000001</c:v>
                </c:pt>
                <c:pt idx="42">
                  <c:v>2.3250259999999998</c:v>
                </c:pt>
                <c:pt idx="43">
                  <c:v>3.7122289999999998</c:v>
                </c:pt>
                <c:pt idx="44">
                  <c:v>5.3304390000000001</c:v>
                </c:pt>
                <c:pt idx="45">
                  <c:v>7.0255590000000003</c:v>
                </c:pt>
                <c:pt idx="46">
                  <c:v>8.5905389999999997</c:v>
                </c:pt>
                <c:pt idx="47">
                  <c:v>9.8012650000000008</c:v>
                </c:pt>
                <c:pt idx="48">
                  <c:v>10.467459</c:v>
                </c:pt>
                <c:pt idx="49">
                  <c:v>10.470404</c:v>
                </c:pt>
                <c:pt idx="50">
                  <c:v>9.8061000000000007</c:v>
                </c:pt>
                <c:pt idx="51">
                  <c:v>8.5735360000000007</c:v>
                </c:pt>
                <c:pt idx="52">
                  <c:v>6.9562330000000001</c:v>
                </c:pt>
                <c:pt idx="53">
                  <c:v>5.1785940000000004</c:v>
                </c:pt>
                <c:pt idx="54">
                  <c:v>3.4681060000000001</c:v>
                </c:pt>
                <c:pt idx="55">
                  <c:v>1.8732660000000001</c:v>
                </c:pt>
                <c:pt idx="56">
                  <c:v>0.52121899999999999</c:v>
                </c:pt>
                <c:pt idx="57">
                  <c:v>6.8360000000000001E-3</c:v>
                </c:pt>
                <c:pt idx="58">
                  <c:v>0</c:v>
                </c:pt>
                <c:pt idx="59">
                  <c:v>0</c:v>
                </c:pt>
                <c:pt idx="60">
                  <c:v>0</c:v>
                </c:pt>
                <c:pt idx="61">
                  <c:v>0</c:v>
                </c:pt>
                <c:pt idx="62">
                  <c:v>0</c:v>
                </c:pt>
                <c:pt idx="63">
                  <c:v>0</c:v>
                </c:pt>
                <c:pt idx="64">
                  <c:v>0</c:v>
                </c:pt>
                <c:pt idx="65">
                  <c:v>0</c:v>
                </c:pt>
                <c:pt idx="66">
                  <c:v>0</c:v>
                </c:pt>
              </c:numCache>
            </c:numRef>
          </c:yVal>
          <c:smooth val="0"/>
          <c:extLst>
            <c:ext xmlns:c16="http://schemas.microsoft.com/office/drawing/2014/chart" uri="{C3380CC4-5D6E-409C-BE32-E72D297353CC}">
              <c16:uniqueId val="{00000002-E027-40A1-8562-85D0C6159C2E}"/>
            </c:ext>
          </c:extLst>
        </c:ser>
        <c:ser>
          <c:idx val="3"/>
          <c:order val="3"/>
          <c:spPr>
            <a:ln w="19050" cap="rnd">
              <a:noFill/>
              <a:round/>
            </a:ln>
            <a:effectLst/>
          </c:spPr>
          <c:marker>
            <c:symbol val="circle"/>
            <c:size val="5"/>
            <c:spPr>
              <a:solidFill>
                <a:schemeClr val="accent4"/>
              </a:solidFill>
              <a:ln w="9525">
                <a:solidFill>
                  <a:schemeClr val="accent4"/>
                </a:solidFill>
              </a:ln>
              <a:effectLst/>
            </c:spPr>
          </c:marker>
          <c:xVal>
            <c:numRef>
              <c:f>'SI 3. Sediment texture NSS'!$Z$56:$CN$56</c:f>
              <c:numCache>
                <c:formatCode>0.0</c:formatCode>
                <c:ptCount val="67"/>
                <c:pt idx="0">
                  <c:v>0.63438099999999997</c:v>
                </c:pt>
                <c:pt idx="1">
                  <c:v>0.71673799999999999</c:v>
                </c:pt>
                <c:pt idx="2">
                  <c:v>0.80978700000000003</c:v>
                </c:pt>
                <c:pt idx="3">
                  <c:v>0.91491599999999995</c:v>
                </c:pt>
                <c:pt idx="4">
                  <c:v>1.033693</c:v>
                </c:pt>
                <c:pt idx="5">
                  <c:v>1.167889</c:v>
                </c:pt>
                <c:pt idx="6">
                  <c:v>1.3195079999999999</c:v>
                </c:pt>
                <c:pt idx="7">
                  <c:v>1.49081</c:v>
                </c:pt>
                <c:pt idx="8">
                  <c:v>1.6843509999999999</c:v>
                </c:pt>
                <c:pt idx="9">
                  <c:v>1.9030180000000001</c:v>
                </c:pt>
                <c:pt idx="10">
                  <c:v>2.1500729999999999</c:v>
                </c:pt>
                <c:pt idx="11">
                  <c:v>2.4292009999999999</c:v>
                </c:pt>
                <c:pt idx="12">
                  <c:v>2.744567</c:v>
                </c:pt>
                <c:pt idx="13">
                  <c:v>3.1008740000000001</c:v>
                </c:pt>
                <c:pt idx="14">
                  <c:v>3.5034380000000001</c:v>
                </c:pt>
                <c:pt idx="15">
                  <c:v>3.9582630000000001</c:v>
                </c:pt>
                <c:pt idx="16">
                  <c:v>4.4721359999999999</c:v>
                </c:pt>
                <c:pt idx="17">
                  <c:v>5.052721</c:v>
                </c:pt>
                <c:pt idx="18">
                  <c:v>5.7086790000000001</c:v>
                </c:pt>
                <c:pt idx="19">
                  <c:v>6.4497949999999999</c:v>
                </c:pt>
                <c:pt idx="20">
                  <c:v>7.2871249999999996</c:v>
                </c:pt>
                <c:pt idx="21">
                  <c:v>8.2331590000000006</c:v>
                </c:pt>
                <c:pt idx="22">
                  <c:v>9.3020099999999992</c:v>
                </c:pt>
                <c:pt idx="23">
                  <c:v>10.509622</c:v>
                </c:pt>
                <c:pt idx="24">
                  <c:v>11.87401</c:v>
                </c:pt>
                <c:pt idx="25">
                  <c:v>13.415526</c:v>
                </c:pt>
                <c:pt idx="26">
                  <c:v>15.157166</c:v>
                </c:pt>
                <c:pt idx="27">
                  <c:v>17.12491</c:v>
                </c:pt>
                <c:pt idx="28">
                  <c:v>19.348112</c:v>
                </c:pt>
                <c:pt idx="29">
                  <c:v>21.859936999999999</c:v>
                </c:pt>
                <c:pt idx="30">
                  <c:v>24.697852999999999</c:v>
                </c:pt>
                <c:pt idx="31">
                  <c:v>27.904195000000001</c:v>
                </c:pt>
                <c:pt idx="32">
                  <c:v>31.526793000000001</c:v>
                </c:pt>
                <c:pt idx="33">
                  <c:v>35.619686999999999</c:v>
                </c:pt>
                <c:pt idx="34">
                  <c:v>40.243931000000003</c:v>
                </c:pt>
                <c:pt idx="35">
                  <c:v>45.468507000000002</c:v>
                </c:pt>
                <c:pt idx="36">
                  <c:v>51.371352000000002</c:v>
                </c:pt>
                <c:pt idx="37">
                  <c:v>58.040520000000001</c:v>
                </c:pt>
                <c:pt idx="38">
                  <c:v>65.575497999999996</c:v>
                </c:pt>
                <c:pt idx="39">
                  <c:v>74.088686999999993</c:v>
                </c:pt>
                <c:pt idx="40">
                  <c:v>83.707081000000002</c:v>
                </c:pt>
                <c:pt idx="41">
                  <c:v>94.574161000000004</c:v>
                </c:pt>
                <c:pt idx="42">
                  <c:v>106.852035</c:v>
                </c:pt>
                <c:pt idx="43">
                  <c:v>120.723855</c:v>
                </c:pt>
                <c:pt idx="44">
                  <c:v>136.39655400000001</c:v>
                </c:pt>
                <c:pt idx="45">
                  <c:v>154.10392400000001</c:v>
                </c:pt>
                <c:pt idx="46">
                  <c:v>174.11011300000001</c:v>
                </c:pt>
                <c:pt idx="47">
                  <c:v>196.713559</c:v>
                </c:pt>
                <c:pt idx="48">
                  <c:v>222.25144700000001</c:v>
                </c:pt>
                <c:pt idx="49">
                  <c:v>251.10473200000001</c:v>
                </c:pt>
                <c:pt idx="50">
                  <c:v>283.70382799999999</c:v>
                </c:pt>
                <c:pt idx="51">
                  <c:v>320.53502800000001</c:v>
                </c:pt>
                <c:pt idx="52">
                  <c:v>362.14775400000002</c:v>
                </c:pt>
                <c:pt idx="53">
                  <c:v>409.162757</c:v>
                </c:pt>
                <c:pt idx="54">
                  <c:v>462.28137500000003</c:v>
                </c:pt>
                <c:pt idx="55">
                  <c:v>522.29599599999995</c:v>
                </c:pt>
                <c:pt idx="56">
                  <c:v>590.10187699999994</c:v>
                </c:pt>
                <c:pt idx="57">
                  <c:v>666.71050200000002</c:v>
                </c:pt>
                <c:pt idx="58">
                  <c:v>753.26466600000003</c:v>
                </c:pt>
                <c:pt idx="59">
                  <c:v>851.05552599999999</c:v>
                </c:pt>
                <c:pt idx="60">
                  <c:v>961.54186100000004</c:v>
                </c:pt>
                <c:pt idx="61">
                  <c:v>1086.3718309999999</c:v>
                </c:pt>
                <c:pt idx="62">
                  <c:v>1227.407565</c:v>
                </c:pt>
                <c:pt idx="63">
                  <c:v>1386.7529420000001</c:v>
                </c:pt>
                <c:pt idx="64">
                  <c:v>1566.7849659999999</c:v>
                </c:pt>
                <c:pt idx="65">
                  <c:v>1770.1892359999999</c:v>
                </c:pt>
                <c:pt idx="66">
                  <c:v>2000</c:v>
                </c:pt>
              </c:numCache>
            </c:numRef>
          </c:xVal>
          <c:yVal>
            <c:numRef>
              <c:f>'SI 3. Sediment texture NSS'!$Z$60:$CN$60</c:f>
              <c:numCache>
                <c:formatCode>General</c:formatCode>
                <c:ptCount val="6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2.5736999999999999E-2</c:v>
                </c:pt>
                <c:pt idx="29">
                  <c:v>8.5458000000000006E-2</c:v>
                </c:pt>
                <c:pt idx="30">
                  <c:v>0.116605</c:v>
                </c:pt>
                <c:pt idx="31">
                  <c:v>0.14355999999999999</c:v>
                </c:pt>
                <c:pt idx="32">
                  <c:v>0.15948300000000001</c:v>
                </c:pt>
                <c:pt idx="33">
                  <c:v>0.15860199999999999</c:v>
                </c:pt>
                <c:pt idx="34">
                  <c:v>0.13742699999999999</c:v>
                </c:pt>
                <c:pt idx="35">
                  <c:v>0.10154199999999999</c:v>
                </c:pt>
                <c:pt idx="36">
                  <c:v>6.5999000000000002E-2</c:v>
                </c:pt>
                <c:pt idx="37">
                  <c:v>6.0560999999999997E-2</c:v>
                </c:pt>
                <c:pt idx="38">
                  <c:v>0.12729499999999999</c:v>
                </c:pt>
                <c:pt idx="39">
                  <c:v>0.31772699999999998</c:v>
                </c:pt>
                <c:pt idx="40">
                  <c:v>0.68626399999999999</c:v>
                </c:pt>
                <c:pt idx="41">
                  <c:v>1.2808440000000001</c:v>
                </c:pt>
                <c:pt idx="42">
                  <c:v>2.135602</c:v>
                </c:pt>
                <c:pt idx="43">
                  <c:v>3.2404310000000001</c:v>
                </c:pt>
                <c:pt idx="44">
                  <c:v>4.5458800000000004</c:v>
                </c:pt>
                <c:pt idx="45">
                  <c:v>5.9633010000000004</c:v>
                </c:pt>
                <c:pt idx="46">
                  <c:v>7.3632770000000001</c:v>
                </c:pt>
                <c:pt idx="47">
                  <c:v>8.5903100000000006</c:v>
                </c:pt>
                <c:pt idx="48">
                  <c:v>9.4908389999999994</c:v>
                </c:pt>
                <c:pt idx="49">
                  <c:v>9.9329870000000007</c:v>
                </c:pt>
                <c:pt idx="50">
                  <c:v>9.8475889999999993</c:v>
                </c:pt>
                <c:pt idx="51">
                  <c:v>9.235379</c:v>
                </c:pt>
                <c:pt idx="52">
                  <c:v>8.1658430000000006</c:v>
                </c:pt>
                <c:pt idx="53">
                  <c:v>6.7716799999999999</c:v>
                </c:pt>
                <c:pt idx="54">
                  <c:v>5.2051619999999996</c:v>
                </c:pt>
                <c:pt idx="55">
                  <c:v>3.6526839999999998</c:v>
                </c:pt>
                <c:pt idx="56">
                  <c:v>2.0679729999999998</c:v>
                </c:pt>
                <c:pt idx="57">
                  <c:v>0.323959</c:v>
                </c:pt>
                <c:pt idx="58">
                  <c:v>0</c:v>
                </c:pt>
                <c:pt idx="59">
                  <c:v>0</c:v>
                </c:pt>
                <c:pt idx="60">
                  <c:v>0</c:v>
                </c:pt>
                <c:pt idx="61">
                  <c:v>0</c:v>
                </c:pt>
                <c:pt idx="62">
                  <c:v>0</c:v>
                </c:pt>
                <c:pt idx="63">
                  <c:v>0</c:v>
                </c:pt>
                <c:pt idx="64">
                  <c:v>0</c:v>
                </c:pt>
                <c:pt idx="65">
                  <c:v>0</c:v>
                </c:pt>
                <c:pt idx="66">
                  <c:v>0</c:v>
                </c:pt>
              </c:numCache>
            </c:numRef>
          </c:yVal>
          <c:smooth val="0"/>
          <c:extLst>
            <c:ext xmlns:c16="http://schemas.microsoft.com/office/drawing/2014/chart" uri="{C3380CC4-5D6E-409C-BE32-E72D297353CC}">
              <c16:uniqueId val="{00000003-E027-40A1-8562-85D0C6159C2E}"/>
            </c:ext>
          </c:extLst>
        </c:ser>
        <c:ser>
          <c:idx val="4"/>
          <c:order val="4"/>
          <c:spPr>
            <a:ln w="19050" cap="rnd">
              <a:noFill/>
              <a:round/>
            </a:ln>
            <a:effectLst/>
          </c:spPr>
          <c:marker>
            <c:symbol val="circle"/>
            <c:size val="5"/>
            <c:spPr>
              <a:solidFill>
                <a:schemeClr val="accent5"/>
              </a:solidFill>
              <a:ln w="9525">
                <a:solidFill>
                  <a:schemeClr val="accent5"/>
                </a:solidFill>
              </a:ln>
              <a:effectLst/>
            </c:spPr>
          </c:marker>
          <c:xVal>
            <c:numRef>
              <c:f>'SI 3. Sediment texture NSS'!$Z$56:$CN$56</c:f>
              <c:numCache>
                <c:formatCode>0.0</c:formatCode>
                <c:ptCount val="67"/>
                <c:pt idx="0">
                  <c:v>0.63438099999999997</c:v>
                </c:pt>
                <c:pt idx="1">
                  <c:v>0.71673799999999999</c:v>
                </c:pt>
                <c:pt idx="2">
                  <c:v>0.80978700000000003</c:v>
                </c:pt>
                <c:pt idx="3">
                  <c:v>0.91491599999999995</c:v>
                </c:pt>
                <c:pt idx="4">
                  <c:v>1.033693</c:v>
                </c:pt>
                <c:pt idx="5">
                  <c:v>1.167889</c:v>
                </c:pt>
                <c:pt idx="6">
                  <c:v>1.3195079999999999</c:v>
                </c:pt>
                <c:pt idx="7">
                  <c:v>1.49081</c:v>
                </c:pt>
                <c:pt idx="8">
                  <c:v>1.6843509999999999</c:v>
                </c:pt>
                <c:pt idx="9">
                  <c:v>1.9030180000000001</c:v>
                </c:pt>
                <c:pt idx="10">
                  <c:v>2.1500729999999999</c:v>
                </c:pt>
                <c:pt idx="11">
                  <c:v>2.4292009999999999</c:v>
                </c:pt>
                <c:pt idx="12">
                  <c:v>2.744567</c:v>
                </c:pt>
                <c:pt idx="13">
                  <c:v>3.1008740000000001</c:v>
                </c:pt>
                <c:pt idx="14">
                  <c:v>3.5034380000000001</c:v>
                </c:pt>
                <c:pt idx="15">
                  <c:v>3.9582630000000001</c:v>
                </c:pt>
                <c:pt idx="16">
                  <c:v>4.4721359999999999</c:v>
                </c:pt>
                <c:pt idx="17">
                  <c:v>5.052721</c:v>
                </c:pt>
                <c:pt idx="18">
                  <c:v>5.7086790000000001</c:v>
                </c:pt>
                <c:pt idx="19">
                  <c:v>6.4497949999999999</c:v>
                </c:pt>
                <c:pt idx="20">
                  <c:v>7.2871249999999996</c:v>
                </c:pt>
                <c:pt idx="21">
                  <c:v>8.2331590000000006</c:v>
                </c:pt>
                <c:pt idx="22">
                  <c:v>9.3020099999999992</c:v>
                </c:pt>
                <c:pt idx="23">
                  <c:v>10.509622</c:v>
                </c:pt>
                <c:pt idx="24">
                  <c:v>11.87401</c:v>
                </c:pt>
                <c:pt idx="25">
                  <c:v>13.415526</c:v>
                </c:pt>
                <c:pt idx="26">
                  <c:v>15.157166</c:v>
                </c:pt>
                <c:pt idx="27">
                  <c:v>17.12491</c:v>
                </c:pt>
                <c:pt idx="28">
                  <c:v>19.348112</c:v>
                </c:pt>
                <c:pt idx="29">
                  <c:v>21.859936999999999</c:v>
                </c:pt>
                <c:pt idx="30">
                  <c:v>24.697852999999999</c:v>
                </c:pt>
                <c:pt idx="31">
                  <c:v>27.904195000000001</c:v>
                </c:pt>
                <c:pt idx="32">
                  <c:v>31.526793000000001</c:v>
                </c:pt>
                <c:pt idx="33">
                  <c:v>35.619686999999999</c:v>
                </c:pt>
                <c:pt idx="34">
                  <c:v>40.243931000000003</c:v>
                </c:pt>
                <c:pt idx="35">
                  <c:v>45.468507000000002</c:v>
                </c:pt>
                <c:pt idx="36">
                  <c:v>51.371352000000002</c:v>
                </c:pt>
                <c:pt idx="37">
                  <c:v>58.040520000000001</c:v>
                </c:pt>
                <c:pt idx="38">
                  <c:v>65.575497999999996</c:v>
                </c:pt>
                <c:pt idx="39">
                  <c:v>74.088686999999993</c:v>
                </c:pt>
                <c:pt idx="40">
                  <c:v>83.707081000000002</c:v>
                </c:pt>
                <c:pt idx="41">
                  <c:v>94.574161000000004</c:v>
                </c:pt>
                <c:pt idx="42">
                  <c:v>106.852035</c:v>
                </c:pt>
                <c:pt idx="43">
                  <c:v>120.723855</c:v>
                </c:pt>
                <c:pt idx="44">
                  <c:v>136.39655400000001</c:v>
                </c:pt>
                <c:pt idx="45">
                  <c:v>154.10392400000001</c:v>
                </c:pt>
                <c:pt idx="46">
                  <c:v>174.11011300000001</c:v>
                </c:pt>
                <c:pt idx="47">
                  <c:v>196.713559</c:v>
                </c:pt>
                <c:pt idx="48">
                  <c:v>222.25144700000001</c:v>
                </c:pt>
                <c:pt idx="49">
                  <c:v>251.10473200000001</c:v>
                </c:pt>
                <c:pt idx="50">
                  <c:v>283.70382799999999</c:v>
                </c:pt>
                <c:pt idx="51">
                  <c:v>320.53502800000001</c:v>
                </c:pt>
                <c:pt idx="52">
                  <c:v>362.14775400000002</c:v>
                </c:pt>
                <c:pt idx="53">
                  <c:v>409.162757</c:v>
                </c:pt>
                <c:pt idx="54">
                  <c:v>462.28137500000003</c:v>
                </c:pt>
                <c:pt idx="55">
                  <c:v>522.29599599999995</c:v>
                </c:pt>
                <c:pt idx="56">
                  <c:v>590.10187699999994</c:v>
                </c:pt>
                <c:pt idx="57">
                  <c:v>666.71050200000002</c:v>
                </c:pt>
                <c:pt idx="58">
                  <c:v>753.26466600000003</c:v>
                </c:pt>
                <c:pt idx="59">
                  <c:v>851.05552599999999</c:v>
                </c:pt>
                <c:pt idx="60">
                  <c:v>961.54186100000004</c:v>
                </c:pt>
                <c:pt idx="61">
                  <c:v>1086.3718309999999</c:v>
                </c:pt>
                <c:pt idx="62">
                  <c:v>1227.407565</c:v>
                </c:pt>
                <c:pt idx="63">
                  <c:v>1386.7529420000001</c:v>
                </c:pt>
                <c:pt idx="64">
                  <c:v>1566.7849659999999</c:v>
                </c:pt>
                <c:pt idx="65">
                  <c:v>1770.1892359999999</c:v>
                </c:pt>
                <c:pt idx="66">
                  <c:v>2000</c:v>
                </c:pt>
              </c:numCache>
            </c:numRef>
          </c:xVal>
          <c:yVal>
            <c:numRef>
              <c:f>'SI 3. Sediment texture NSS'!$Z$61:$CN$61</c:f>
              <c:numCache>
                <c:formatCode>General</c:formatCode>
                <c:ptCount val="6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9.9880000000000004E-3</c:v>
                </c:pt>
                <c:pt idx="40">
                  <c:v>0.114233</c:v>
                </c:pt>
                <c:pt idx="41">
                  <c:v>0.83359099999999997</c:v>
                </c:pt>
                <c:pt idx="42">
                  <c:v>2.037026</c:v>
                </c:pt>
                <c:pt idx="43">
                  <c:v>3.664088</c:v>
                </c:pt>
                <c:pt idx="44">
                  <c:v>5.6711850000000004</c:v>
                </c:pt>
                <c:pt idx="45">
                  <c:v>7.7869080000000004</c:v>
                </c:pt>
                <c:pt idx="46">
                  <c:v>9.7310029999999994</c:v>
                </c:pt>
                <c:pt idx="47">
                  <c:v>11.179346000000001</c:v>
                </c:pt>
                <c:pt idx="48">
                  <c:v>11.875294</c:v>
                </c:pt>
                <c:pt idx="49">
                  <c:v>11.686779</c:v>
                </c:pt>
                <c:pt idx="50">
                  <c:v>10.655506000000001</c:v>
                </c:pt>
                <c:pt idx="51">
                  <c:v>8.9716290000000001</c:v>
                </c:pt>
                <c:pt idx="52">
                  <c:v>6.9297750000000002</c:v>
                </c:pt>
                <c:pt idx="53">
                  <c:v>4.8180329999999998</c:v>
                </c:pt>
                <c:pt idx="54">
                  <c:v>3.011279</c:v>
                </c:pt>
                <c:pt idx="55">
                  <c:v>1.024338</c:v>
                </c:pt>
                <c:pt idx="56">
                  <c:v>0</c:v>
                </c:pt>
                <c:pt idx="57">
                  <c:v>0</c:v>
                </c:pt>
                <c:pt idx="58">
                  <c:v>0</c:v>
                </c:pt>
                <c:pt idx="59">
                  <c:v>0</c:v>
                </c:pt>
                <c:pt idx="60">
                  <c:v>0</c:v>
                </c:pt>
                <c:pt idx="61">
                  <c:v>0</c:v>
                </c:pt>
                <c:pt idx="62">
                  <c:v>0</c:v>
                </c:pt>
                <c:pt idx="63">
                  <c:v>0</c:v>
                </c:pt>
                <c:pt idx="64">
                  <c:v>0</c:v>
                </c:pt>
                <c:pt idx="65">
                  <c:v>0</c:v>
                </c:pt>
                <c:pt idx="66">
                  <c:v>0</c:v>
                </c:pt>
              </c:numCache>
            </c:numRef>
          </c:yVal>
          <c:smooth val="0"/>
          <c:extLst>
            <c:ext xmlns:c16="http://schemas.microsoft.com/office/drawing/2014/chart" uri="{C3380CC4-5D6E-409C-BE32-E72D297353CC}">
              <c16:uniqueId val="{00000004-E027-40A1-8562-85D0C6159C2E}"/>
            </c:ext>
          </c:extLst>
        </c:ser>
        <c:dLbls>
          <c:showLegendKey val="0"/>
          <c:showVal val="0"/>
          <c:showCatName val="0"/>
          <c:showSerName val="0"/>
          <c:showPercent val="0"/>
          <c:showBubbleSize val="0"/>
        </c:dLbls>
        <c:axId val="1147740632"/>
        <c:axId val="1147739552"/>
      </c:scatterChart>
      <c:valAx>
        <c:axId val="1147740632"/>
        <c:scaling>
          <c:logBase val="10"/>
          <c:orientation val="minMax"/>
          <c:max val="1000"/>
          <c:min val="1"/>
        </c:scaling>
        <c:delete val="0"/>
        <c:axPos val="b"/>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7739552"/>
        <c:crosses val="autoZero"/>
        <c:crossBetween val="midCat"/>
      </c:valAx>
      <c:valAx>
        <c:axId val="1147739552"/>
        <c:scaling>
          <c:orientation val="minMax"/>
        </c:scaling>
        <c:delete val="0"/>
        <c:axPos val="l"/>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774063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847377901291749"/>
          <c:y val="0.2148575968707982"/>
          <c:w val="0.81221951177671414"/>
          <c:h val="0.64395206931353954"/>
        </c:manualLayout>
      </c:layout>
      <c:scatterChart>
        <c:scatterStyle val="lineMarker"/>
        <c:varyColors val="0"/>
        <c:ser>
          <c:idx val="0"/>
          <c:order val="0"/>
          <c:spPr>
            <a:ln w="19050">
              <a:noFill/>
            </a:ln>
          </c:spPr>
          <c:marker>
            <c:symbol val="diamond"/>
            <c:size val="7"/>
            <c:spPr>
              <a:noFill/>
              <a:ln>
                <a:solidFill>
                  <a:schemeClr val="tx1"/>
                </a:solidFill>
              </a:ln>
            </c:spPr>
          </c:marker>
          <c:errBars>
            <c:errDir val="x"/>
            <c:errBarType val="both"/>
            <c:errValType val="cust"/>
            <c:noEndCap val="0"/>
            <c:pl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plus>
            <c:min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minus>
          </c:errBars>
          <c:xVal>
            <c:numRef>
              <c:f>'SI 1. Lum ages across NSS'!$I$4:$I$28</c:f>
              <c:numCache>
                <c:formatCode>General</c:formatCode>
                <c:ptCount val="25"/>
                <c:pt idx="0">
                  <c:v>340</c:v>
                </c:pt>
                <c:pt idx="1">
                  <c:v>990</c:v>
                </c:pt>
                <c:pt idx="2">
                  <c:v>1570</c:v>
                </c:pt>
                <c:pt idx="3">
                  <c:v>5710</c:v>
                </c:pt>
                <c:pt idx="4">
                  <c:v>5730</c:v>
                </c:pt>
                <c:pt idx="5">
                  <c:v>5520</c:v>
                </c:pt>
                <c:pt idx="6">
                  <c:v>5240</c:v>
                </c:pt>
                <c:pt idx="7">
                  <c:v>52</c:v>
                </c:pt>
                <c:pt idx="8">
                  <c:v>34</c:v>
                </c:pt>
                <c:pt idx="9">
                  <c:v>2050</c:v>
                </c:pt>
                <c:pt idx="10">
                  <c:v>2410</c:v>
                </c:pt>
                <c:pt idx="11">
                  <c:v>2310</c:v>
                </c:pt>
                <c:pt idx="12">
                  <c:v>10</c:v>
                </c:pt>
                <c:pt idx="13">
                  <c:v>13</c:v>
                </c:pt>
                <c:pt idx="14">
                  <c:v>24</c:v>
                </c:pt>
                <c:pt idx="15">
                  <c:v>50</c:v>
                </c:pt>
                <c:pt idx="16">
                  <c:v>140</c:v>
                </c:pt>
                <c:pt idx="17">
                  <c:v>400</c:v>
                </c:pt>
                <c:pt idx="18">
                  <c:v>900</c:v>
                </c:pt>
                <c:pt idx="19">
                  <c:v>1790</c:v>
                </c:pt>
                <c:pt idx="20">
                  <c:v>340</c:v>
                </c:pt>
                <c:pt idx="21">
                  <c:v>450</c:v>
                </c:pt>
                <c:pt idx="22">
                  <c:v>290</c:v>
                </c:pt>
                <c:pt idx="23">
                  <c:v>350</c:v>
                </c:pt>
                <c:pt idx="24">
                  <c:v>120</c:v>
                </c:pt>
              </c:numCache>
            </c:numRef>
          </c:xVal>
          <c:yVal>
            <c:numRef>
              <c:f>'SI 1. Lum ages across NSS'!$G$4:$G$28</c:f>
              <c:numCache>
                <c:formatCode>General</c:formatCode>
                <c:ptCount val="25"/>
                <c:pt idx="0">
                  <c:v>462</c:v>
                </c:pt>
                <c:pt idx="1">
                  <c:v>465</c:v>
                </c:pt>
                <c:pt idx="2">
                  <c:v>461</c:v>
                </c:pt>
                <c:pt idx="3" formatCode="0">
                  <c:v>463.43</c:v>
                </c:pt>
                <c:pt idx="4" formatCode="0">
                  <c:v>461</c:v>
                </c:pt>
                <c:pt idx="5" formatCode="0">
                  <c:v>469.68</c:v>
                </c:pt>
                <c:pt idx="6" formatCode="0">
                  <c:v>463.5</c:v>
                </c:pt>
                <c:pt idx="7" formatCode="0">
                  <c:v>482.76</c:v>
                </c:pt>
                <c:pt idx="8" formatCode="0">
                  <c:v>492.78</c:v>
                </c:pt>
                <c:pt idx="9" formatCode="0">
                  <c:v>485.5</c:v>
                </c:pt>
                <c:pt idx="10" formatCode="0">
                  <c:v>479.5</c:v>
                </c:pt>
                <c:pt idx="11" formatCode="0">
                  <c:v>472</c:v>
                </c:pt>
                <c:pt idx="12" formatCode="0">
                  <c:v>512</c:v>
                </c:pt>
                <c:pt idx="13" formatCode="0">
                  <c:v>507.12</c:v>
                </c:pt>
                <c:pt idx="14" formatCode="0">
                  <c:v>502.15</c:v>
                </c:pt>
                <c:pt idx="15" formatCode="0">
                  <c:v>502</c:v>
                </c:pt>
                <c:pt idx="16" formatCode="0">
                  <c:v>488</c:v>
                </c:pt>
                <c:pt idx="17" formatCode="0">
                  <c:v>483</c:v>
                </c:pt>
                <c:pt idx="18" formatCode="0">
                  <c:v>476</c:v>
                </c:pt>
                <c:pt idx="19" formatCode="0">
                  <c:v>469.5</c:v>
                </c:pt>
                <c:pt idx="20" formatCode="0">
                  <c:v>477.15</c:v>
                </c:pt>
                <c:pt idx="21" formatCode="0">
                  <c:v>471.83</c:v>
                </c:pt>
                <c:pt idx="22" formatCode="0">
                  <c:v>470.4</c:v>
                </c:pt>
                <c:pt idx="23" formatCode="0">
                  <c:v>467.3</c:v>
                </c:pt>
                <c:pt idx="24">
                  <c:v>455</c:v>
                </c:pt>
              </c:numCache>
            </c:numRef>
          </c:yVal>
          <c:smooth val="0"/>
          <c:extLst>
            <c:ext xmlns:c16="http://schemas.microsoft.com/office/drawing/2014/chart" uri="{C3380CC4-5D6E-409C-BE32-E72D297353CC}">
              <c16:uniqueId val="{00000000-DD67-49F7-972E-76B6FB9A4308}"/>
            </c:ext>
          </c:extLst>
        </c:ser>
        <c:ser>
          <c:idx val="1"/>
          <c:order val="1"/>
          <c:spPr>
            <a:ln w="19050">
              <a:noFill/>
            </a:ln>
          </c:spPr>
          <c:marker>
            <c:symbol val="circle"/>
            <c:size val="8"/>
            <c:spPr>
              <a:solidFill>
                <a:srgbClr val="FF0000"/>
              </a:solidFill>
              <a:ln>
                <a:noFill/>
              </a:ln>
            </c:spPr>
          </c:marker>
          <c:errBars>
            <c:errDir val="x"/>
            <c:errBarType val="both"/>
            <c:errValType val="cust"/>
            <c:noEndCap val="0"/>
            <c:plus>
              <c:numRef>
                <c:f>'SI 1. Lum ages across NSS'!$J$43:$J$48</c:f>
                <c:numCache>
                  <c:formatCode>General</c:formatCode>
                  <c:ptCount val="6"/>
                  <c:pt idx="0">
                    <c:v>18627</c:v>
                  </c:pt>
                  <c:pt idx="1">
                    <c:v>25299</c:v>
                  </c:pt>
                  <c:pt idx="2">
                    <c:v>10795</c:v>
                  </c:pt>
                  <c:pt idx="3">
                    <c:v>3072</c:v>
                  </c:pt>
                  <c:pt idx="4">
                    <c:v>19987</c:v>
                  </c:pt>
                  <c:pt idx="5">
                    <c:v>125</c:v>
                  </c:pt>
                </c:numCache>
              </c:numRef>
            </c:plus>
            <c:minus>
              <c:numRef>
                <c:f>'SI 1. Lum ages across NSS'!$J$43:$J$48</c:f>
                <c:numCache>
                  <c:formatCode>General</c:formatCode>
                  <c:ptCount val="6"/>
                  <c:pt idx="0">
                    <c:v>18627</c:v>
                  </c:pt>
                  <c:pt idx="1">
                    <c:v>25299</c:v>
                  </c:pt>
                  <c:pt idx="2">
                    <c:v>10795</c:v>
                  </c:pt>
                  <c:pt idx="3">
                    <c:v>3072</c:v>
                  </c:pt>
                  <c:pt idx="4">
                    <c:v>19987</c:v>
                  </c:pt>
                  <c:pt idx="5">
                    <c:v>125</c:v>
                  </c:pt>
                </c:numCache>
              </c:numRef>
            </c:minus>
          </c:errBars>
          <c:xVal>
            <c:numRef>
              <c:f>'SI 1. Lum ages across NSS'!$I$43:$I$48</c:f>
              <c:numCache>
                <c:formatCode>General</c:formatCode>
                <c:ptCount val="6"/>
                <c:pt idx="0">
                  <c:v>223285</c:v>
                </c:pt>
                <c:pt idx="1">
                  <c:v>205735</c:v>
                </c:pt>
                <c:pt idx="2">
                  <c:v>134896</c:v>
                </c:pt>
                <c:pt idx="3">
                  <c:v>41198</c:v>
                </c:pt>
                <c:pt idx="4">
                  <c:v>231038</c:v>
                </c:pt>
                <c:pt idx="5">
                  <c:v>926</c:v>
                </c:pt>
              </c:numCache>
            </c:numRef>
          </c:xVal>
          <c:yVal>
            <c:numRef>
              <c:f>'SI 1. Lum ages across NSS'!$G$43:$G$48</c:f>
              <c:numCache>
                <c:formatCode>General</c:formatCode>
                <c:ptCount val="6"/>
                <c:pt idx="0" formatCode="0.0">
                  <c:v>413.5</c:v>
                </c:pt>
                <c:pt idx="2" formatCode="0.0">
                  <c:v>412.9</c:v>
                </c:pt>
                <c:pt idx="3" formatCode="0.0">
                  <c:v>414.32</c:v>
                </c:pt>
                <c:pt idx="4" formatCode="0.0">
                  <c:v>413.5</c:v>
                </c:pt>
                <c:pt idx="5" formatCode="0.0">
                  <c:v>417.5</c:v>
                </c:pt>
              </c:numCache>
            </c:numRef>
          </c:yVal>
          <c:smooth val="0"/>
          <c:extLst>
            <c:ext xmlns:c16="http://schemas.microsoft.com/office/drawing/2014/chart" uri="{C3380CC4-5D6E-409C-BE32-E72D297353CC}">
              <c16:uniqueId val="{00000001-DD67-49F7-972E-76B6FB9A4308}"/>
            </c:ext>
          </c:extLst>
        </c:ser>
        <c:ser>
          <c:idx val="4"/>
          <c:order val="2"/>
          <c:spPr>
            <a:ln w="19050">
              <a:noFill/>
            </a:ln>
          </c:spPr>
          <c:marker>
            <c:symbol val="x"/>
            <c:size val="5"/>
          </c:marker>
          <c:errBars>
            <c:errDir val="x"/>
            <c:errBarType val="both"/>
            <c:errValType val="cust"/>
            <c:noEndCap val="0"/>
            <c:plus>
              <c:numRef>
                <c:f>'SI 1. Lum ages across NSS'!$J$49:$J$53</c:f>
                <c:numCache>
                  <c:formatCode>General</c:formatCode>
                  <c:ptCount val="5"/>
                  <c:pt idx="0">
                    <c:v>900</c:v>
                  </c:pt>
                  <c:pt idx="1">
                    <c:v>1100</c:v>
                  </c:pt>
                  <c:pt idx="2">
                    <c:v>1000</c:v>
                  </c:pt>
                  <c:pt idx="3">
                    <c:v>900</c:v>
                  </c:pt>
                  <c:pt idx="4">
                    <c:v>800</c:v>
                  </c:pt>
                </c:numCache>
              </c:numRef>
            </c:plus>
            <c:minus>
              <c:numRef>
                <c:f>'SI 1. Lum ages across NSS'!$J$49:$J$53</c:f>
                <c:numCache>
                  <c:formatCode>General</c:formatCode>
                  <c:ptCount val="5"/>
                  <c:pt idx="0">
                    <c:v>900</c:v>
                  </c:pt>
                  <c:pt idx="1">
                    <c:v>1100</c:v>
                  </c:pt>
                  <c:pt idx="2">
                    <c:v>1000</c:v>
                  </c:pt>
                  <c:pt idx="3">
                    <c:v>900</c:v>
                  </c:pt>
                  <c:pt idx="4">
                    <c:v>800</c:v>
                  </c:pt>
                </c:numCache>
              </c:numRef>
            </c:minus>
          </c:errBars>
          <c:xVal>
            <c:numRef>
              <c:f>'SI 1. Lum ages across NSS'!$I$49:$I$53</c:f>
              <c:numCache>
                <c:formatCode>General</c:formatCode>
                <c:ptCount val="5"/>
                <c:pt idx="0">
                  <c:v>16100</c:v>
                </c:pt>
                <c:pt idx="1">
                  <c:v>16900</c:v>
                </c:pt>
                <c:pt idx="2">
                  <c:v>12700</c:v>
                </c:pt>
                <c:pt idx="3">
                  <c:v>12800</c:v>
                </c:pt>
                <c:pt idx="4">
                  <c:v>13300</c:v>
                </c:pt>
              </c:numCache>
            </c:numRef>
          </c:xVal>
          <c:yVal>
            <c:numRef>
              <c:f>'SI 1. Lum ages across NSS'!$G$49:$G$53</c:f>
              <c:numCache>
                <c:formatCode>0.0</c:formatCode>
                <c:ptCount val="5"/>
                <c:pt idx="0">
                  <c:v>472.23</c:v>
                </c:pt>
                <c:pt idx="1">
                  <c:v>472.5</c:v>
                </c:pt>
                <c:pt idx="2">
                  <c:v>472.85</c:v>
                </c:pt>
                <c:pt idx="3">
                  <c:v>473.1</c:v>
                </c:pt>
                <c:pt idx="4">
                  <c:v>473.35</c:v>
                </c:pt>
              </c:numCache>
            </c:numRef>
          </c:yVal>
          <c:smooth val="0"/>
          <c:extLst>
            <c:ext xmlns:c16="http://schemas.microsoft.com/office/drawing/2014/chart" uri="{C3380CC4-5D6E-409C-BE32-E72D297353CC}">
              <c16:uniqueId val="{00000002-DD67-49F7-972E-76B6FB9A4308}"/>
            </c:ext>
          </c:extLst>
        </c:ser>
        <c:ser>
          <c:idx val="5"/>
          <c:order val="3"/>
          <c:spPr>
            <a:ln w="19050">
              <a:noFill/>
            </a:ln>
          </c:spPr>
          <c:marker>
            <c:symbol val="plus"/>
            <c:size val="5"/>
            <c:spPr>
              <a:noFill/>
              <a:ln>
                <a:solidFill>
                  <a:schemeClr val="accent1">
                    <a:lumMod val="50000"/>
                  </a:schemeClr>
                </a:solidFill>
              </a:ln>
            </c:spPr>
          </c:marker>
          <c:xVal>
            <c:numRef>
              <c:f>'SI 1. Lum ages across NSS'!$I$54:$I$59</c:f>
              <c:numCache>
                <c:formatCode>General</c:formatCode>
                <c:ptCount val="6"/>
                <c:pt idx="0">
                  <c:v>10500</c:v>
                </c:pt>
                <c:pt idx="1">
                  <c:v>11500</c:v>
                </c:pt>
                <c:pt idx="2">
                  <c:v>13200</c:v>
                </c:pt>
                <c:pt idx="3">
                  <c:v>12200</c:v>
                </c:pt>
                <c:pt idx="4">
                  <c:v>12900</c:v>
                </c:pt>
                <c:pt idx="5">
                  <c:v>12000</c:v>
                </c:pt>
              </c:numCache>
            </c:numRef>
          </c:xVal>
          <c:yVal>
            <c:numRef>
              <c:f>'SI 1. Lum ages across NSS'!$G$54:$G$59</c:f>
              <c:numCache>
                <c:formatCode>0.0</c:formatCode>
                <c:ptCount val="6"/>
                <c:pt idx="0">
                  <c:v>594.6</c:v>
                </c:pt>
                <c:pt idx="1">
                  <c:v>593.6</c:v>
                </c:pt>
                <c:pt idx="2">
                  <c:v>593</c:v>
                </c:pt>
                <c:pt idx="3">
                  <c:v>592.5</c:v>
                </c:pt>
                <c:pt idx="4">
                  <c:v>594.5</c:v>
                </c:pt>
                <c:pt idx="5">
                  <c:v>593.5</c:v>
                </c:pt>
              </c:numCache>
            </c:numRef>
          </c:yVal>
          <c:smooth val="0"/>
          <c:extLst>
            <c:ext xmlns:c16="http://schemas.microsoft.com/office/drawing/2014/chart" uri="{C3380CC4-5D6E-409C-BE32-E72D297353CC}">
              <c16:uniqueId val="{00000003-DD67-49F7-972E-76B6FB9A4308}"/>
            </c:ext>
          </c:extLst>
        </c:ser>
        <c:ser>
          <c:idx val="2"/>
          <c:order val="4"/>
          <c:spPr>
            <a:ln w="19050">
              <a:noFill/>
            </a:ln>
          </c:spPr>
          <c:marker>
            <c:symbol val="diamond"/>
            <c:size val="7"/>
            <c:spPr>
              <a:noFill/>
              <a:ln>
                <a:solidFill>
                  <a:schemeClr val="accent2">
                    <a:lumMod val="50000"/>
                  </a:schemeClr>
                </a:solidFill>
              </a:ln>
            </c:spPr>
          </c:marker>
          <c:errBars>
            <c:errDir val="x"/>
            <c:errBarType val="both"/>
            <c:errValType val="cust"/>
            <c:noEndCap val="0"/>
            <c:pl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plus>
            <c:min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minus>
          </c:errBars>
          <c:xVal>
            <c:numRef>
              <c:f>'SI 1. Lum ages across NSS'!$I$60:$I$67</c:f>
              <c:numCache>
                <c:formatCode>General</c:formatCode>
                <c:ptCount val="8"/>
                <c:pt idx="0">
                  <c:v>9040</c:v>
                </c:pt>
                <c:pt idx="1">
                  <c:v>8790</c:v>
                </c:pt>
                <c:pt idx="2">
                  <c:v>10420</c:v>
                </c:pt>
                <c:pt idx="3">
                  <c:v>17590</c:v>
                </c:pt>
                <c:pt idx="4">
                  <c:v>22510</c:v>
                </c:pt>
                <c:pt idx="5">
                  <c:v>15600</c:v>
                </c:pt>
                <c:pt idx="6">
                  <c:v>18760</c:v>
                </c:pt>
                <c:pt idx="7">
                  <c:v>18560</c:v>
                </c:pt>
              </c:numCache>
            </c:numRef>
          </c:xVal>
          <c:yVal>
            <c:numRef>
              <c:f>'SI 1. Lum ages across NSS'!$G$60:$G$67</c:f>
              <c:numCache>
                <c:formatCode>0</c:formatCode>
                <c:ptCount val="8"/>
                <c:pt idx="0">
                  <c:v>615</c:v>
                </c:pt>
                <c:pt idx="1">
                  <c:v>614</c:v>
                </c:pt>
                <c:pt idx="2">
                  <c:v>613</c:v>
                </c:pt>
                <c:pt idx="3">
                  <c:v>607</c:v>
                </c:pt>
                <c:pt idx="4">
                  <c:v>606</c:v>
                </c:pt>
                <c:pt idx="5">
                  <c:v>616</c:v>
                </c:pt>
                <c:pt idx="6">
                  <c:v>615</c:v>
                </c:pt>
                <c:pt idx="7">
                  <c:v>614</c:v>
                </c:pt>
              </c:numCache>
            </c:numRef>
          </c:yVal>
          <c:smooth val="0"/>
          <c:extLst>
            <c:ext xmlns:c16="http://schemas.microsoft.com/office/drawing/2014/chart" uri="{C3380CC4-5D6E-409C-BE32-E72D297353CC}">
              <c16:uniqueId val="{00000004-DD67-49F7-972E-76B6FB9A4308}"/>
            </c:ext>
          </c:extLst>
        </c:ser>
        <c:ser>
          <c:idx val="3"/>
          <c:order val="5"/>
          <c:spPr>
            <a:ln w="19050">
              <a:noFill/>
            </a:ln>
          </c:spPr>
          <c:marker>
            <c:symbol val="circle"/>
            <c:size val="7"/>
            <c:spPr>
              <a:solidFill>
                <a:srgbClr val="CC9900"/>
              </a:solidFill>
              <a:ln>
                <a:noFill/>
              </a:ln>
            </c:spPr>
          </c:marker>
          <c:errBars>
            <c:errDir val="x"/>
            <c:errBarType val="both"/>
            <c:errValType val="cust"/>
            <c:noEndCap val="0"/>
            <c:pl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plus>
            <c:min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minus>
          </c:errBars>
          <c:xVal>
            <c:numRef>
              <c:f>'SI 1. Lum ages across NSS'!$I$68:$I$83</c:f>
              <c:numCache>
                <c:formatCode>General</c:formatCode>
                <c:ptCount val="16"/>
                <c:pt idx="0">
                  <c:v>900</c:v>
                </c:pt>
                <c:pt idx="1">
                  <c:v>620</c:v>
                </c:pt>
                <c:pt idx="2">
                  <c:v>1090</c:v>
                </c:pt>
                <c:pt idx="3">
                  <c:v>1310</c:v>
                </c:pt>
                <c:pt idx="4">
                  <c:v>1340</c:v>
                </c:pt>
                <c:pt idx="5">
                  <c:v>1390</c:v>
                </c:pt>
                <c:pt idx="6">
                  <c:v>880</c:v>
                </c:pt>
                <c:pt idx="7">
                  <c:v>50</c:v>
                </c:pt>
                <c:pt idx="8">
                  <c:v>50</c:v>
                </c:pt>
                <c:pt idx="9">
                  <c:v>60</c:v>
                </c:pt>
                <c:pt idx="10">
                  <c:v>80</c:v>
                </c:pt>
                <c:pt idx="11">
                  <c:v>140</c:v>
                </c:pt>
                <c:pt idx="12">
                  <c:v>60</c:v>
                </c:pt>
                <c:pt idx="13">
                  <c:v>1100</c:v>
                </c:pt>
                <c:pt idx="14">
                  <c:v>1250</c:v>
                </c:pt>
                <c:pt idx="15">
                  <c:v>1850</c:v>
                </c:pt>
              </c:numCache>
            </c:numRef>
          </c:xVal>
          <c:yVal>
            <c:numRef>
              <c:f>'SI 1. Lum ages across NSS'!$G$68:$G$83</c:f>
              <c:numCache>
                <c:formatCode>0</c:formatCode>
                <c:ptCount val="16"/>
                <c:pt idx="0">
                  <c:v>628</c:v>
                </c:pt>
                <c:pt idx="1">
                  <c:v>630</c:v>
                </c:pt>
                <c:pt idx="2">
                  <c:v>635</c:v>
                </c:pt>
                <c:pt idx="3">
                  <c:v>642</c:v>
                </c:pt>
                <c:pt idx="4">
                  <c:v>641</c:v>
                </c:pt>
                <c:pt idx="5">
                  <c:v>640</c:v>
                </c:pt>
                <c:pt idx="6" formatCode="General">
                  <c:v>645</c:v>
                </c:pt>
                <c:pt idx="7" formatCode="General">
                  <c:v>645</c:v>
                </c:pt>
                <c:pt idx="8" formatCode="General">
                  <c:v>645</c:v>
                </c:pt>
                <c:pt idx="9" formatCode="General">
                  <c:v>645</c:v>
                </c:pt>
                <c:pt idx="10" formatCode="General">
                  <c:v>645</c:v>
                </c:pt>
                <c:pt idx="11" formatCode="General">
                  <c:v>638</c:v>
                </c:pt>
                <c:pt idx="12" formatCode="General">
                  <c:v>635</c:v>
                </c:pt>
                <c:pt idx="13" formatCode="General">
                  <c:v>632</c:v>
                </c:pt>
                <c:pt idx="14" formatCode="General">
                  <c:v>631</c:v>
                </c:pt>
                <c:pt idx="15" formatCode="General">
                  <c:v>630</c:v>
                </c:pt>
              </c:numCache>
            </c:numRef>
          </c:yVal>
          <c:smooth val="0"/>
          <c:extLst>
            <c:ext xmlns:c16="http://schemas.microsoft.com/office/drawing/2014/chart" uri="{C3380CC4-5D6E-409C-BE32-E72D297353CC}">
              <c16:uniqueId val="{00000005-DD67-49F7-972E-76B6FB9A4308}"/>
            </c:ext>
          </c:extLst>
        </c:ser>
        <c:ser>
          <c:idx val="6"/>
          <c:order val="6"/>
          <c:spPr>
            <a:ln w="19050">
              <a:noFill/>
            </a:ln>
          </c:spPr>
          <c:marker>
            <c:symbol val="square"/>
            <c:size val="5"/>
            <c:spPr>
              <a:noFill/>
              <a:ln>
                <a:solidFill>
                  <a:schemeClr val="accent2">
                    <a:lumMod val="75000"/>
                  </a:schemeClr>
                </a:solidFill>
              </a:ln>
            </c:spPr>
          </c:marker>
          <c:errBars>
            <c:errDir val="x"/>
            <c:errBarType val="both"/>
            <c:errValType val="cust"/>
            <c:noEndCap val="0"/>
            <c:plus>
              <c:numRef>
                <c:f>'SI 1. Lum ages across NSS'!$J$27</c:f>
                <c:numCache>
                  <c:formatCode>General</c:formatCode>
                  <c:ptCount val="1"/>
                  <c:pt idx="0">
                    <c:v>20</c:v>
                  </c:pt>
                </c:numCache>
              </c:numRef>
            </c:plus>
            <c:minus>
              <c:numRef>
                <c:f>'SI 1. Lum ages across NSS'!$J$27</c:f>
                <c:numCache>
                  <c:formatCode>General</c:formatCode>
                  <c:ptCount val="1"/>
                  <c:pt idx="0">
                    <c:v>20</c:v>
                  </c:pt>
                </c:numCache>
              </c:numRef>
            </c:minus>
          </c:errBars>
          <c:xVal>
            <c:numRef>
              <c:f>'SI 1. Lum ages across NSS'!$I$29</c:f>
              <c:numCache>
                <c:formatCode>General</c:formatCode>
                <c:ptCount val="1"/>
                <c:pt idx="0">
                  <c:v>51000</c:v>
                </c:pt>
              </c:numCache>
            </c:numRef>
          </c:xVal>
          <c:yVal>
            <c:numRef>
              <c:f>'SI 1. Lum ages across NSS'!$G$29</c:f>
              <c:numCache>
                <c:formatCode>General</c:formatCode>
                <c:ptCount val="1"/>
                <c:pt idx="0">
                  <c:v>448</c:v>
                </c:pt>
              </c:numCache>
            </c:numRef>
          </c:yVal>
          <c:smooth val="0"/>
          <c:extLst>
            <c:ext xmlns:c16="http://schemas.microsoft.com/office/drawing/2014/chart" uri="{C3380CC4-5D6E-409C-BE32-E72D297353CC}">
              <c16:uniqueId val="{00000006-DD67-49F7-972E-76B6FB9A4308}"/>
            </c:ext>
          </c:extLst>
        </c:ser>
        <c:dLbls>
          <c:showLegendKey val="0"/>
          <c:showVal val="0"/>
          <c:showCatName val="0"/>
          <c:showSerName val="0"/>
          <c:showPercent val="0"/>
          <c:showBubbleSize val="0"/>
        </c:dLbls>
        <c:axId val="169543552"/>
        <c:axId val="169558016"/>
      </c:scatterChart>
      <c:valAx>
        <c:axId val="169543552"/>
        <c:scaling>
          <c:logBase val="10"/>
          <c:orientation val="minMax"/>
        </c:scaling>
        <c:delete val="0"/>
        <c:axPos val="t"/>
        <c:title>
          <c:tx>
            <c:rich>
              <a:bodyPr/>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Age (years)</a:t>
                </a:r>
              </a:p>
            </c:rich>
          </c:tx>
          <c:layout>
            <c:manualLayout>
              <c:xMode val="edge"/>
              <c:yMode val="edge"/>
              <c:x val="0.47380357451337957"/>
              <c:y val="8.8159354296851192E-2"/>
            </c:manualLayout>
          </c:layout>
          <c:overlay val="0"/>
        </c:title>
        <c:numFmt formatCode="0.0E+0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58016"/>
        <c:crosses val="autoZero"/>
        <c:crossBetween val="midCat"/>
      </c:valAx>
      <c:valAx>
        <c:axId val="169558016"/>
        <c:scaling>
          <c:orientation val="maxMin"/>
          <c:min val="300"/>
        </c:scaling>
        <c:delete val="0"/>
        <c:axPos val="l"/>
        <c:title>
          <c:tx>
            <c:rich>
              <a:bodyPr rot="-5400000" vert="horz"/>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Elevation</a:t>
                </a:r>
                <a:r>
                  <a:rPr lang="en-GB" baseline="0">
                    <a:latin typeface="Verdana" panose="020B0604030504040204" pitchFamily="34" charset="0"/>
                    <a:ea typeface="Verdana" panose="020B0604030504040204" pitchFamily="34" charset="0"/>
                    <a:cs typeface="Verdana" panose="020B0604030504040204" pitchFamily="34" charset="0"/>
                  </a:rPr>
                  <a:t> A.S.L. </a:t>
                </a:r>
                <a:r>
                  <a:rPr lang="en-GB">
                    <a:latin typeface="Verdana" panose="020B0604030504040204" pitchFamily="34" charset="0"/>
                    <a:ea typeface="Verdana" panose="020B0604030504040204" pitchFamily="34" charset="0"/>
                    <a:cs typeface="Verdana" panose="020B0604030504040204" pitchFamily="34" charset="0"/>
                  </a:rPr>
                  <a:t>(m) </a:t>
                </a:r>
              </a:p>
            </c:rich>
          </c:tx>
          <c:layout>
            <c:manualLayout>
              <c:xMode val="edge"/>
              <c:yMode val="edge"/>
              <c:x val="3.1137574386897553E-2"/>
              <c:y val="0.43023015694047106"/>
            </c:manualLayout>
          </c:layout>
          <c:overlay val="0"/>
        </c:title>
        <c:numFmt formatCode="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43552"/>
        <c:crosses val="autoZero"/>
        <c:crossBetween val="midCat"/>
      </c:valAx>
      <c:spPr>
        <a:ln>
          <a:solidFill>
            <a:schemeClr val="tx1"/>
          </a:solidFill>
        </a:ln>
      </c:spPr>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847377901291749"/>
          <c:y val="0.2148575968707982"/>
          <c:w val="0.81221951177671414"/>
          <c:h val="0.64395206931353954"/>
        </c:manualLayout>
      </c:layout>
      <c:scatterChart>
        <c:scatterStyle val="lineMarker"/>
        <c:varyColors val="0"/>
        <c:ser>
          <c:idx val="0"/>
          <c:order val="0"/>
          <c:spPr>
            <a:ln w="19050">
              <a:noFill/>
            </a:ln>
          </c:spPr>
          <c:marker>
            <c:symbol val="diamond"/>
            <c:size val="7"/>
            <c:spPr>
              <a:noFill/>
              <a:ln>
                <a:solidFill>
                  <a:schemeClr val="tx1"/>
                </a:solidFill>
              </a:ln>
            </c:spPr>
          </c:marker>
          <c:errBars>
            <c:errDir val="x"/>
            <c:errBarType val="both"/>
            <c:errValType val="cust"/>
            <c:noEndCap val="0"/>
            <c:pl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plus>
            <c:minus>
              <c:numRef>
                <c:f>'SI 1. Lum ages across NSS'!$J$4:$J$28</c:f>
                <c:numCache>
                  <c:formatCode>General</c:formatCode>
                  <c:ptCount val="25"/>
                  <c:pt idx="0">
                    <c:v>20</c:v>
                  </c:pt>
                  <c:pt idx="1">
                    <c:v>50</c:v>
                  </c:pt>
                  <c:pt idx="2">
                    <c:v>70</c:v>
                  </c:pt>
                  <c:pt idx="3">
                    <c:v>250</c:v>
                  </c:pt>
                  <c:pt idx="4">
                    <c:v>360</c:v>
                  </c:pt>
                  <c:pt idx="5">
                    <c:v>270</c:v>
                  </c:pt>
                  <c:pt idx="6">
                    <c:v>160</c:v>
                  </c:pt>
                  <c:pt idx="7">
                    <c:v>4</c:v>
                  </c:pt>
                  <c:pt idx="8">
                    <c:v>7</c:v>
                  </c:pt>
                  <c:pt idx="9">
                    <c:v>80</c:v>
                  </c:pt>
                  <c:pt idx="10">
                    <c:v>110</c:v>
                  </c:pt>
                  <c:pt idx="11">
                    <c:v>80</c:v>
                  </c:pt>
                  <c:pt idx="12">
                    <c:v>3</c:v>
                  </c:pt>
                  <c:pt idx="13">
                    <c:v>2</c:v>
                  </c:pt>
                  <c:pt idx="14">
                    <c:v>3</c:v>
                  </c:pt>
                  <c:pt idx="15">
                    <c:v>3</c:v>
                  </c:pt>
                  <c:pt idx="16">
                    <c:v>10</c:v>
                  </c:pt>
                  <c:pt idx="17">
                    <c:v>20</c:v>
                  </c:pt>
                  <c:pt idx="18">
                    <c:v>30</c:v>
                  </c:pt>
                  <c:pt idx="19">
                    <c:v>70</c:v>
                  </c:pt>
                  <c:pt idx="20">
                    <c:v>20</c:v>
                  </c:pt>
                  <c:pt idx="21">
                    <c:v>20</c:v>
                  </c:pt>
                  <c:pt idx="22">
                    <c:v>20</c:v>
                  </c:pt>
                  <c:pt idx="23">
                    <c:v>20</c:v>
                  </c:pt>
                  <c:pt idx="24">
                    <c:v>180</c:v>
                  </c:pt>
                </c:numCache>
              </c:numRef>
            </c:minus>
          </c:errBars>
          <c:xVal>
            <c:numRef>
              <c:f>'SI 1. Lum ages across NSS'!$I$4:$I$28</c:f>
              <c:numCache>
                <c:formatCode>General</c:formatCode>
                <c:ptCount val="25"/>
                <c:pt idx="0">
                  <c:v>340</c:v>
                </c:pt>
                <c:pt idx="1">
                  <c:v>990</c:v>
                </c:pt>
                <c:pt idx="2">
                  <c:v>1570</c:v>
                </c:pt>
                <c:pt idx="3">
                  <c:v>5710</c:v>
                </c:pt>
                <c:pt idx="4">
                  <c:v>5730</c:v>
                </c:pt>
                <c:pt idx="5">
                  <c:v>5520</c:v>
                </c:pt>
                <c:pt idx="6">
                  <c:v>5240</c:v>
                </c:pt>
                <c:pt idx="7">
                  <c:v>52</c:v>
                </c:pt>
                <c:pt idx="8">
                  <c:v>34</c:v>
                </c:pt>
                <c:pt idx="9">
                  <c:v>2050</c:v>
                </c:pt>
                <c:pt idx="10">
                  <c:v>2410</c:v>
                </c:pt>
                <c:pt idx="11">
                  <c:v>2310</c:v>
                </c:pt>
                <c:pt idx="12">
                  <c:v>10</c:v>
                </c:pt>
                <c:pt idx="13">
                  <c:v>13</c:v>
                </c:pt>
                <c:pt idx="14">
                  <c:v>24</c:v>
                </c:pt>
                <c:pt idx="15">
                  <c:v>50</c:v>
                </c:pt>
                <c:pt idx="16">
                  <c:v>140</c:v>
                </c:pt>
                <c:pt idx="17">
                  <c:v>400</c:v>
                </c:pt>
                <c:pt idx="18">
                  <c:v>900</c:v>
                </c:pt>
                <c:pt idx="19">
                  <c:v>1790</c:v>
                </c:pt>
                <c:pt idx="20">
                  <c:v>340</c:v>
                </c:pt>
                <c:pt idx="21">
                  <c:v>450</c:v>
                </c:pt>
                <c:pt idx="22">
                  <c:v>290</c:v>
                </c:pt>
                <c:pt idx="23">
                  <c:v>350</c:v>
                </c:pt>
                <c:pt idx="24">
                  <c:v>120</c:v>
                </c:pt>
              </c:numCache>
            </c:numRef>
          </c:xVal>
          <c:yVal>
            <c:numRef>
              <c:f>'SI 1. Lum ages across NSS'!$G$4:$G$28</c:f>
              <c:numCache>
                <c:formatCode>General</c:formatCode>
                <c:ptCount val="25"/>
                <c:pt idx="0">
                  <c:v>462</c:v>
                </c:pt>
                <c:pt idx="1">
                  <c:v>465</c:v>
                </c:pt>
                <c:pt idx="2">
                  <c:v>461</c:v>
                </c:pt>
                <c:pt idx="3" formatCode="0">
                  <c:v>463.43</c:v>
                </c:pt>
                <c:pt idx="4" formatCode="0">
                  <c:v>461</c:v>
                </c:pt>
                <c:pt idx="5" formatCode="0">
                  <c:v>469.68</c:v>
                </c:pt>
                <c:pt idx="6" formatCode="0">
                  <c:v>463.5</c:v>
                </c:pt>
                <c:pt idx="7" formatCode="0">
                  <c:v>482.76</c:v>
                </c:pt>
                <c:pt idx="8" formatCode="0">
                  <c:v>492.78</c:v>
                </c:pt>
                <c:pt idx="9" formatCode="0">
                  <c:v>485.5</c:v>
                </c:pt>
                <c:pt idx="10" formatCode="0">
                  <c:v>479.5</c:v>
                </c:pt>
                <c:pt idx="11" formatCode="0">
                  <c:v>472</c:v>
                </c:pt>
                <c:pt idx="12" formatCode="0">
                  <c:v>512</c:v>
                </c:pt>
                <c:pt idx="13" formatCode="0">
                  <c:v>507.12</c:v>
                </c:pt>
                <c:pt idx="14" formatCode="0">
                  <c:v>502.15</c:v>
                </c:pt>
                <c:pt idx="15" formatCode="0">
                  <c:v>502</c:v>
                </c:pt>
                <c:pt idx="16" formatCode="0">
                  <c:v>488</c:v>
                </c:pt>
                <c:pt idx="17" formatCode="0">
                  <c:v>483</c:v>
                </c:pt>
                <c:pt idx="18" formatCode="0">
                  <c:v>476</c:v>
                </c:pt>
                <c:pt idx="19" formatCode="0">
                  <c:v>469.5</c:v>
                </c:pt>
                <c:pt idx="20" formatCode="0">
                  <c:v>477.15</c:v>
                </c:pt>
                <c:pt idx="21" formatCode="0">
                  <c:v>471.83</c:v>
                </c:pt>
                <c:pt idx="22" formatCode="0">
                  <c:v>470.4</c:v>
                </c:pt>
                <c:pt idx="23" formatCode="0">
                  <c:v>467.3</c:v>
                </c:pt>
                <c:pt idx="24">
                  <c:v>455</c:v>
                </c:pt>
              </c:numCache>
            </c:numRef>
          </c:yVal>
          <c:smooth val="0"/>
          <c:extLst>
            <c:ext xmlns:c16="http://schemas.microsoft.com/office/drawing/2014/chart" uri="{C3380CC4-5D6E-409C-BE32-E72D297353CC}">
              <c16:uniqueId val="{00000000-4036-4704-8938-17F68968FE51}"/>
            </c:ext>
          </c:extLst>
        </c:ser>
        <c:ser>
          <c:idx val="1"/>
          <c:order val="1"/>
          <c:spPr>
            <a:ln w="19050">
              <a:noFill/>
            </a:ln>
          </c:spPr>
          <c:marker>
            <c:symbol val="circle"/>
            <c:size val="8"/>
            <c:spPr>
              <a:solidFill>
                <a:srgbClr val="FF0000"/>
              </a:solidFill>
              <a:ln>
                <a:noFill/>
              </a:ln>
            </c:spPr>
          </c:marker>
          <c:errBars>
            <c:errDir val="x"/>
            <c:errBarType val="both"/>
            <c:errValType val="cust"/>
            <c:noEndCap val="0"/>
            <c:plus>
              <c:numRef>
                <c:f>'SI 1. Lum ages across NSS'!$J$43:$J$48</c:f>
                <c:numCache>
                  <c:formatCode>General</c:formatCode>
                  <c:ptCount val="6"/>
                  <c:pt idx="0">
                    <c:v>18627</c:v>
                  </c:pt>
                  <c:pt idx="1">
                    <c:v>25299</c:v>
                  </c:pt>
                  <c:pt idx="2">
                    <c:v>10795</c:v>
                  </c:pt>
                  <c:pt idx="3">
                    <c:v>3072</c:v>
                  </c:pt>
                  <c:pt idx="4">
                    <c:v>19987</c:v>
                  </c:pt>
                  <c:pt idx="5">
                    <c:v>125</c:v>
                  </c:pt>
                </c:numCache>
              </c:numRef>
            </c:plus>
            <c:minus>
              <c:numRef>
                <c:f>'SI 1. Lum ages across NSS'!$J$43:$J$48</c:f>
                <c:numCache>
                  <c:formatCode>General</c:formatCode>
                  <c:ptCount val="6"/>
                  <c:pt idx="0">
                    <c:v>18627</c:v>
                  </c:pt>
                  <c:pt idx="1">
                    <c:v>25299</c:v>
                  </c:pt>
                  <c:pt idx="2">
                    <c:v>10795</c:v>
                  </c:pt>
                  <c:pt idx="3">
                    <c:v>3072</c:v>
                  </c:pt>
                  <c:pt idx="4">
                    <c:v>19987</c:v>
                  </c:pt>
                  <c:pt idx="5">
                    <c:v>125</c:v>
                  </c:pt>
                </c:numCache>
              </c:numRef>
            </c:minus>
          </c:errBars>
          <c:xVal>
            <c:numRef>
              <c:f>'SI 1. Lum ages across NSS'!$I$43:$I$48</c:f>
              <c:numCache>
                <c:formatCode>General</c:formatCode>
                <c:ptCount val="6"/>
                <c:pt idx="0">
                  <c:v>223285</c:v>
                </c:pt>
                <c:pt idx="1">
                  <c:v>205735</c:v>
                </c:pt>
                <c:pt idx="2">
                  <c:v>134896</c:v>
                </c:pt>
                <c:pt idx="3">
                  <c:v>41198</c:v>
                </c:pt>
                <c:pt idx="4">
                  <c:v>231038</c:v>
                </c:pt>
                <c:pt idx="5">
                  <c:v>926</c:v>
                </c:pt>
              </c:numCache>
            </c:numRef>
          </c:xVal>
          <c:yVal>
            <c:numRef>
              <c:f>'SI 1. Lum ages across NSS'!$G$43:$G$48</c:f>
              <c:numCache>
                <c:formatCode>General</c:formatCode>
                <c:ptCount val="6"/>
                <c:pt idx="0" formatCode="0.0">
                  <c:v>413.5</c:v>
                </c:pt>
                <c:pt idx="2" formatCode="0.0">
                  <c:v>412.9</c:v>
                </c:pt>
                <c:pt idx="3" formatCode="0.0">
                  <c:v>414.32</c:v>
                </c:pt>
                <c:pt idx="4" formatCode="0.0">
                  <c:v>413.5</c:v>
                </c:pt>
                <c:pt idx="5" formatCode="0.0">
                  <c:v>417.5</c:v>
                </c:pt>
              </c:numCache>
            </c:numRef>
          </c:yVal>
          <c:smooth val="0"/>
          <c:extLst>
            <c:ext xmlns:c16="http://schemas.microsoft.com/office/drawing/2014/chart" uri="{C3380CC4-5D6E-409C-BE32-E72D297353CC}">
              <c16:uniqueId val="{00000001-4036-4704-8938-17F68968FE51}"/>
            </c:ext>
          </c:extLst>
        </c:ser>
        <c:ser>
          <c:idx val="4"/>
          <c:order val="2"/>
          <c:spPr>
            <a:ln w="19050">
              <a:noFill/>
            </a:ln>
          </c:spPr>
          <c:marker>
            <c:symbol val="x"/>
            <c:size val="5"/>
          </c:marker>
          <c:errBars>
            <c:errDir val="x"/>
            <c:errBarType val="both"/>
            <c:errValType val="cust"/>
            <c:noEndCap val="0"/>
            <c:plus>
              <c:numRef>
                <c:f>'SI 1. Lum ages across NSS'!$J$49:$J$53</c:f>
                <c:numCache>
                  <c:formatCode>General</c:formatCode>
                  <c:ptCount val="5"/>
                  <c:pt idx="0">
                    <c:v>900</c:v>
                  </c:pt>
                  <c:pt idx="1">
                    <c:v>1100</c:v>
                  </c:pt>
                  <c:pt idx="2">
                    <c:v>1000</c:v>
                  </c:pt>
                  <c:pt idx="3">
                    <c:v>900</c:v>
                  </c:pt>
                  <c:pt idx="4">
                    <c:v>800</c:v>
                  </c:pt>
                </c:numCache>
              </c:numRef>
            </c:plus>
            <c:minus>
              <c:numRef>
                <c:f>'SI 1. Lum ages across NSS'!$J$49:$J$53</c:f>
                <c:numCache>
                  <c:formatCode>General</c:formatCode>
                  <c:ptCount val="5"/>
                  <c:pt idx="0">
                    <c:v>900</c:v>
                  </c:pt>
                  <c:pt idx="1">
                    <c:v>1100</c:v>
                  </c:pt>
                  <c:pt idx="2">
                    <c:v>1000</c:v>
                  </c:pt>
                  <c:pt idx="3">
                    <c:v>900</c:v>
                  </c:pt>
                  <c:pt idx="4">
                    <c:v>800</c:v>
                  </c:pt>
                </c:numCache>
              </c:numRef>
            </c:minus>
          </c:errBars>
          <c:xVal>
            <c:numRef>
              <c:f>'SI 1. Lum ages across NSS'!$I$49:$I$53</c:f>
              <c:numCache>
                <c:formatCode>General</c:formatCode>
                <c:ptCount val="5"/>
                <c:pt idx="0">
                  <c:v>16100</c:v>
                </c:pt>
                <c:pt idx="1">
                  <c:v>16900</c:v>
                </c:pt>
                <c:pt idx="2">
                  <c:v>12700</c:v>
                </c:pt>
                <c:pt idx="3">
                  <c:v>12800</c:v>
                </c:pt>
                <c:pt idx="4">
                  <c:v>13300</c:v>
                </c:pt>
              </c:numCache>
            </c:numRef>
          </c:xVal>
          <c:yVal>
            <c:numRef>
              <c:f>'SI 1. Lum ages across NSS'!$G$49:$G$53</c:f>
              <c:numCache>
                <c:formatCode>0.0</c:formatCode>
                <c:ptCount val="5"/>
                <c:pt idx="0">
                  <c:v>472.23</c:v>
                </c:pt>
                <c:pt idx="1">
                  <c:v>472.5</c:v>
                </c:pt>
                <c:pt idx="2">
                  <c:v>472.85</c:v>
                </c:pt>
                <c:pt idx="3">
                  <c:v>473.1</c:v>
                </c:pt>
                <c:pt idx="4">
                  <c:v>473.35</c:v>
                </c:pt>
              </c:numCache>
            </c:numRef>
          </c:yVal>
          <c:smooth val="0"/>
          <c:extLst>
            <c:ext xmlns:c16="http://schemas.microsoft.com/office/drawing/2014/chart" uri="{C3380CC4-5D6E-409C-BE32-E72D297353CC}">
              <c16:uniqueId val="{00000002-4036-4704-8938-17F68968FE51}"/>
            </c:ext>
          </c:extLst>
        </c:ser>
        <c:ser>
          <c:idx val="5"/>
          <c:order val="3"/>
          <c:spPr>
            <a:ln w="19050">
              <a:noFill/>
            </a:ln>
          </c:spPr>
          <c:marker>
            <c:symbol val="plus"/>
            <c:size val="5"/>
            <c:spPr>
              <a:noFill/>
              <a:ln>
                <a:solidFill>
                  <a:schemeClr val="accent1">
                    <a:lumMod val="50000"/>
                  </a:schemeClr>
                </a:solidFill>
              </a:ln>
            </c:spPr>
          </c:marker>
          <c:xVal>
            <c:numRef>
              <c:f>'SI 1. Lum ages across NSS'!$I$54:$I$59</c:f>
              <c:numCache>
                <c:formatCode>General</c:formatCode>
                <c:ptCount val="6"/>
                <c:pt idx="0">
                  <c:v>10500</c:v>
                </c:pt>
                <c:pt idx="1">
                  <c:v>11500</c:v>
                </c:pt>
                <c:pt idx="2">
                  <c:v>13200</c:v>
                </c:pt>
                <c:pt idx="3">
                  <c:v>12200</c:v>
                </c:pt>
                <c:pt idx="4">
                  <c:v>12900</c:v>
                </c:pt>
                <c:pt idx="5">
                  <c:v>12000</c:v>
                </c:pt>
              </c:numCache>
            </c:numRef>
          </c:xVal>
          <c:yVal>
            <c:numRef>
              <c:f>'SI 1. Lum ages across NSS'!$G$54:$G$59</c:f>
              <c:numCache>
                <c:formatCode>0.0</c:formatCode>
                <c:ptCount val="6"/>
                <c:pt idx="0">
                  <c:v>594.6</c:v>
                </c:pt>
                <c:pt idx="1">
                  <c:v>593.6</c:v>
                </c:pt>
                <c:pt idx="2">
                  <c:v>593</c:v>
                </c:pt>
                <c:pt idx="3">
                  <c:v>592.5</c:v>
                </c:pt>
                <c:pt idx="4">
                  <c:v>594.5</c:v>
                </c:pt>
                <c:pt idx="5">
                  <c:v>593.5</c:v>
                </c:pt>
              </c:numCache>
            </c:numRef>
          </c:yVal>
          <c:smooth val="0"/>
          <c:extLst>
            <c:ext xmlns:c16="http://schemas.microsoft.com/office/drawing/2014/chart" uri="{C3380CC4-5D6E-409C-BE32-E72D297353CC}">
              <c16:uniqueId val="{00000003-4036-4704-8938-17F68968FE51}"/>
            </c:ext>
          </c:extLst>
        </c:ser>
        <c:ser>
          <c:idx val="2"/>
          <c:order val="4"/>
          <c:spPr>
            <a:ln w="19050">
              <a:noFill/>
            </a:ln>
          </c:spPr>
          <c:marker>
            <c:symbol val="diamond"/>
            <c:size val="7"/>
            <c:spPr>
              <a:noFill/>
              <a:ln>
                <a:solidFill>
                  <a:schemeClr val="accent2">
                    <a:lumMod val="50000"/>
                  </a:schemeClr>
                </a:solidFill>
              </a:ln>
            </c:spPr>
          </c:marker>
          <c:errBars>
            <c:errDir val="x"/>
            <c:errBarType val="both"/>
            <c:errValType val="cust"/>
            <c:noEndCap val="0"/>
            <c:pl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plus>
            <c:minus>
              <c:numRef>
                <c:f>'SI 1. Lum ages across NSS'!$J$60:$J$67</c:f>
                <c:numCache>
                  <c:formatCode>General</c:formatCode>
                  <c:ptCount val="8"/>
                  <c:pt idx="0">
                    <c:v>760</c:v>
                  </c:pt>
                  <c:pt idx="1">
                    <c:v>790</c:v>
                  </c:pt>
                  <c:pt idx="2">
                    <c:v>660</c:v>
                  </c:pt>
                  <c:pt idx="3">
                    <c:v>1560</c:v>
                  </c:pt>
                  <c:pt idx="4">
                    <c:v>1410</c:v>
                  </c:pt>
                  <c:pt idx="5">
                    <c:v>1300</c:v>
                  </c:pt>
                  <c:pt idx="6">
                    <c:v>2080</c:v>
                  </c:pt>
                  <c:pt idx="7">
                    <c:v>1140</c:v>
                  </c:pt>
                </c:numCache>
              </c:numRef>
            </c:minus>
          </c:errBars>
          <c:xVal>
            <c:numRef>
              <c:f>'SI 1. Lum ages across NSS'!$I$60:$I$67</c:f>
              <c:numCache>
                <c:formatCode>General</c:formatCode>
                <c:ptCount val="8"/>
                <c:pt idx="0">
                  <c:v>9040</c:v>
                </c:pt>
                <c:pt idx="1">
                  <c:v>8790</c:v>
                </c:pt>
                <c:pt idx="2">
                  <c:v>10420</c:v>
                </c:pt>
                <c:pt idx="3">
                  <c:v>17590</c:v>
                </c:pt>
                <c:pt idx="4">
                  <c:v>22510</c:v>
                </c:pt>
                <c:pt idx="5">
                  <c:v>15600</c:v>
                </c:pt>
                <c:pt idx="6">
                  <c:v>18760</c:v>
                </c:pt>
                <c:pt idx="7">
                  <c:v>18560</c:v>
                </c:pt>
              </c:numCache>
            </c:numRef>
          </c:xVal>
          <c:yVal>
            <c:numRef>
              <c:f>'SI 1. Lum ages across NSS'!$G$60:$G$67</c:f>
              <c:numCache>
                <c:formatCode>0</c:formatCode>
                <c:ptCount val="8"/>
                <c:pt idx="0">
                  <c:v>615</c:v>
                </c:pt>
                <c:pt idx="1">
                  <c:v>614</c:v>
                </c:pt>
                <c:pt idx="2">
                  <c:v>613</c:v>
                </c:pt>
                <c:pt idx="3">
                  <c:v>607</c:v>
                </c:pt>
                <c:pt idx="4">
                  <c:v>606</c:v>
                </c:pt>
                <c:pt idx="5">
                  <c:v>616</c:v>
                </c:pt>
                <c:pt idx="6">
                  <c:v>615</c:v>
                </c:pt>
                <c:pt idx="7">
                  <c:v>614</c:v>
                </c:pt>
              </c:numCache>
            </c:numRef>
          </c:yVal>
          <c:smooth val="0"/>
          <c:extLst>
            <c:ext xmlns:c16="http://schemas.microsoft.com/office/drawing/2014/chart" uri="{C3380CC4-5D6E-409C-BE32-E72D297353CC}">
              <c16:uniqueId val="{00000004-4036-4704-8938-17F68968FE51}"/>
            </c:ext>
          </c:extLst>
        </c:ser>
        <c:ser>
          <c:idx val="3"/>
          <c:order val="5"/>
          <c:spPr>
            <a:ln w="19050">
              <a:noFill/>
            </a:ln>
          </c:spPr>
          <c:marker>
            <c:symbol val="circle"/>
            <c:size val="7"/>
            <c:spPr>
              <a:solidFill>
                <a:srgbClr val="CC9900"/>
              </a:solidFill>
              <a:ln>
                <a:noFill/>
              </a:ln>
            </c:spPr>
          </c:marker>
          <c:errBars>
            <c:errDir val="x"/>
            <c:errBarType val="both"/>
            <c:errValType val="cust"/>
            <c:noEndCap val="0"/>
            <c:pl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plus>
            <c:minus>
              <c:numRef>
                <c:f>'SI 1. Lum ages across NSS'!$J$68:$J$83</c:f>
                <c:numCache>
                  <c:formatCode>General</c:formatCode>
                  <c:ptCount val="16"/>
                  <c:pt idx="0">
                    <c:v>60</c:v>
                  </c:pt>
                  <c:pt idx="1">
                    <c:v>30</c:v>
                  </c:pt>
                  <c:pt idx="2">
                    <c:v>60</c:v>
                  </c:pt>
                  <c:pt idx="3">
                    <c:v>80</c:v>
                  </c:pt>
                  <c:pt idx="4">
                    <c:v>80</c:v>
                  </c:pt>
                  <c:pt idx="5">
                    <c:v>80</c:v>
                  </c:pt>
                  <c:pt idx="6">
                    <c:v>60</c:v>
                  </c:pt>
                  <c:pt idx="7">
                    <c:v>20</c:v>
                  </c:pt>
                  <c:pt idx="8">
                    <c:v>20</c:v>
                  </c:pt>
                  <c:pt idx="9">
                    <c:v>20</c:v>
                  </c:pt>
                  <c:pt idx="10">
                    <c:v>20</c:v>
                  </c:pt>
                  <c:pt idx="11">
                    <c:v>10</c:v>
                  </c:pt>
                  <c:pt idx="12">
                    <c:v>40</c:v>
                  </c:pt>
                  <c:pt idx="13">
                    <c:v>70</c:v>
                  </c:pt>
                  <c:pt idx="14">
                    <c:v>70</c:v>
                  </c:pt>
                  <c:pt idx="15">
                    <c:v>110</c:v>
                  </c:pt>
                </c:numCache>
              </c:numRef>
            </c:minus>
          </c:errBars>
          <c:xVal>
            <c:numRef>
              <c:f>'SI 1. Lum ages across NSS'!$I$68:$I$83</c:f>
              <c:numCache>
                <c:formatCode>General</c:formatCode>
                <c:ptCount val="16"/>
                <c:pt idx="0">
                  <c:v>900</c:v>
                </c:pt>
                <c:pt idx="1">
                  <c:v>620</c:v>
                </c:pt>
                <c:pt idx="2">
                  <c:v>1090</c:v>
                </c:pt>
                <c:pt idx="3">
                  <c:v>1310</c:v>
                </c:pt>
                <c:pt idx="4">
                  <c:v>1340</c:v>
                </c:pt>
                <c:pt idx="5">
                  <c:v>1390</c:v>
                </c:pt>
                <c:pt idx="6">
                  <c:v>880</c:v>
                </c:pt>
                <c:pt idx="7">
                  <c:v>50</c:v>
                </c:pt>
                <c:pt idx="8">
                  <c:v>50</c:v>
                </c:pt>
                <c:pt idx="9">
                  <c:v>60</c:v>
                </c:pt>
                <c:pt idx="10">
                  <c:v>80</c:v>
                </c:pt>
                <c:pt idx="11">
                  <c:v>140</c:v>
                </c:pt>
                <c:pt idx="12">
                  <c:v>60</c:v>
                </c:pt>
                <c:pt idx="13">
                  <c:v>1100</c:v>
                </c:pt>
                <c:pt idx="14">
                  <c:v>1250</c:v>
                </c:pt>
                <c:pt idx="15">
                  <c:v>1850</c:v>
                </c:pt>
              </c:numCache>
            </c:numRef>
          </c:xVal>
          <c:yVal>
            <c:numRef>
              <c:f>'SI 1. Lum ages across NSS'!$G$68:$G$83</c:f>
              <c:numCache>
                <c:formatCode>0</c:formatCode>
                <c:ptCount val="16"/>
                <c:pt idx="0">
                  <c:v>628</c:v>
                </c:pt>
                <c:pt idx="1">
                  <c:v>630</c:v>
                </c:pt>
                <c:pt idx="2">
                  <c:v>635</c:v>
                </c:pt>
                <c:pt idx="3">
                  <c:v>642</c:v>
                </c:pt>
                <c:pt idx="4">
                  <c:v>641</c:v>
                </c:pt>
                <c:pt idx="5">
                  <c:v>640</c:v>
                </c:pt>
                <c:pt idx="6" formatCode="General">
                  <c:v>645</c:v>
                </c:pt>
                <c:pt idx="7" formatCode="General">
                  <c:v>645</c:v>
                </c:pt>
                <c:pt idx="8" formatCode="General">
                  <c:v>645</c:v>
                </c:pt>
                <c:pt idx="9" formatCode="General">
                  <c:v>645</c:v>
                </c:pt>
                <c:pt idx="10" formatCode="General">
                  <c:v>645</c:v>
                </c:pt>
                <c:pt idx="11" formatCode="General">
                  <c:v>638</c:v>
                </c:pt>
                <c:pt idx="12" formatCode="General">
                  <c:v>635</c:v>
                </c:pt>
                <c:pt idx="13" formatCode="General">
                  <c:v>632</c:v>
                </c:pt>
                <c:pt idx="14" formatCode="General">
                  <c:v>631</c:v>
                </c:pt>
                <c:pt idx="15" formatCode="General">
                  <c:v>630</c:v>
                </c:pt>
              </c:numCache>
            </c:numRef>
          </c:yVal>
          <c:smooth val="0"/>
          <c:extLst>
            <c:ext xmlns:c16="http://schemas.microsoft.com/office/drawing/2014/chart" uri="{C3380CC4-5D6E-409C-BE32-E72D297353CC}">
              <c16:uniqueId val="{00000005-4036-4704-8938-17F68968FE51}"/>
            </c:ext>
          </c:extLst>
        </c:ser>
        <c:ser>
          <c:idx val="6"/>
          <c:order val="6"/>
          <c:spPr>
            <a:ln w="19050">
              <a:noFill/>
            </a:ln>
          </c:spPr>
          <c:marker>
            <c:symbol val="square"/>
            <c:size val="5"/>
            <c:spPr>
              <a:noFill/>
              <a:ln>
                <a:solidFill>
                  <a:schemeClr val="accent2">
                    <a:lumMod val="75000"/>
                  </a:schemeClr>
                </a:solidFill>
              </a:ln>
            </c:spPr>
          </c:marker>
          <c:errBars>
            <c:errDir val="x"/>
            <c:errBarType val="both"/>
            <c:errValType val="cust"/>
            <c:noEndCap val="0"/>
            <c:plus>
              <c:numRef>
                <c:f>'SI 1. Lum ages across NSS'!$J$27</c:f>
                <c:numCache>
                  <c:formatCode>General</c:formatCode>
                  <c:ptCount val="1"/>
                  <c:pt idx="0">
                    <c:v>20</c:v>
                  </c:pt>
                </c:numCache>
              </c:numRef>
            </c:plus>
            <c:minus>
              <c:numRef>
                <c:f>'SI 1. Lum ages across NSS'!$J$27</c:f>
                <c:numCache>
                  <c:formatCode>General</c:formatCode>
                  <c:ptCount val="1"/>
                  <c:pt idx="0">
                    <c:v>20</c:v>
                  </c:pt>
                </c:numCache>
              </c:numRef>
            </c:minus>
          </c:errBars>
          <c:xVal>
            <c:numRef>
              <c:f>'SI 1. Lum ages across NSS'!$I$29</c:f>
              <c:numCache>
                <c:formatCode>General</c:formatCode>
                <c:ptCount val="1"/>
                <c:pt idx="0">
                  <c:v>51000</c:v>
                </c:pt>
              </c:numCache>
            </c:numRef>
          </c:xVal>
          <c:yVal>
            <c:numRef>
              <c:f>'SI 1. Lum ages across NSS'!$G$29</c:f>
              <c:numCache>
                <c:formatCode>General</c:formatCode>
                <c:ptCount val="1"/>
                <c:pt idx="0">
                  <c:v>448</c:v>
                </c:pt>
              </c:numCache>
            </c:numRef>
          </c:yVal>
          <c:smooth val="0"/>
          <c:extLst>
            <c:ext xmlns:c16="http://schemas.microsoft.com/office/drawing/2014/chart" uri="{C3380CC4-5D6E-409C-BE32-E72D297353CC}">
              <c16:uniqueId val="{00000006-4036-4704-8938-17F68968FE51}"/>
            </c:ext>
          </c:extLst>
        </c:ser>
        <c:dLbls>
          <c:showLegendKey val="0"/>
          <c:showVal val="0"/>
          <c:showCatName val="0"/>
          <c:showSerName val="0"/>
          <c:showPercent val="0"/>
          <c:showBubbleSize val="0"/>
        </c:dLbls>
        <c:axId val="169543552"/>
        <c:axId val="169558016"/>
      </c:scatterChart>
      <c:valAx>
        <c:axId val="169543552"/>
        <c:scaling>
          <c:orientation val="minMax"/>
          <c:min val="0"/>
        </c:scaling>
        <c:delete val="0"/>
        <c:axPos val="t"/>
        <c:title>
          <c:tx>
            <c:rich>
              <a:bodyPr/>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Age (years)</a:t>
                </a:r>
              </a:p>
            </c:rich>
          </c:tx>
          <c:layout>
            <c:manualLayout>
              <c:xMode val="edge"/>
              <c:yMode val="edge"/>
              <c:x val="0.47380357451337957"/>
              <c:y val="8.8159354296851192E-2"/>
            </c:manualLayout>
          </c:layout>
          <c:overlay val="0"/>
        </c:title>
        <c:numFmt formatCode="0.0E+0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58016"/>
        <c:crosses val="autoZero"/>
        <c:crossBetween val="midCat"/>
      </c:valAx>
      <c:valAx>
        <c:axId val="169558016"/>
        <c:scaling>
          <c:orientation val="maxMin"/>
          <c:min val="300"/>
        </c:scaling>
        <c:delete val="0"/>
        <c:axPos val="l"/>
        <c:title>
          <c:tx>
            <c:rich>
              <a:bodyPr rot="-5400000" vert="horz"/>
              <a:lstStyle/>
              <a:p>
                <a:pPr>
                  <a:defRPr>
                    <a:latin typeface="Verdana" panose="020B0604030504040204" pitchFamily="34" charset="0"/>
                    <a:ea typeface="Verdana" panose="020B0604030504040204" pitchFamily="34" charset="0"/>
                    <a:cs typeface="Verdana" panose="020B0604030504040204" pitchFamily="34" charset="0"/>
                  </a:defRPr>
                </a:pPr>
                <a:r>
                  <a:rPr lang="en-GB">
                    <a:latin typeface="Verdana" panose="020B0604030504040204" pitchFamily="34" charset="0"/>
                    <a:ea typeface="Verdana" panose="020B0604030504040204" pitchFamily="34" charset="0"/>
                    <a:cs typeface="Verdana" panose="020B0604030504040204" pitchFamily="34" charset="0"/>
                  </a:rPr>
                  <a:t>Elevation</a:t>
                </a:r>
                <a:r>
                  <a:rPr lang="en-GB" baseline="0">
                    <a:latin typeface="Verdana" panose="020B0604030504040204" pitchFamily="34" charset="0"/>
                    <a:ea typeface="Verdana" panose="020B0604030504040204" pitchFamily="34" charset="0"/>
                    <a:cs typeface="Verdana" panose="020B0604030504040204" pitchFamily="34" charset="0"/>
                  </a:rPr>
                  <a:t> A.S.L. (m</a:t>
                </a:r>
                <a:r>
                  <a:rPr lang="en-GB">
                    <a:latin typeface="Verdana" panose="020B0604030504040204" pitchFamily="34" charset="0"/>
                    <a:ea typeface="Verdana" panose="020B0604030504040204" pitchFamily="34" charset="0"/>
                    <a:cs typeface="Verdana" panose="020B0604030504040204" pitchFamily="34" charset="0"/>
                  </a:rPr>
                  <a:t>) </a:t>
                </a:r>
              </a:p>
            </c:rich>
          </c:tx>
          <c:layout>
            <c:manualLayout>
              <c:xMode val="edge"/>
              <c:yMode val="edge"/>
              <c:x val="1.8949275148717939E-2"/>
              <c:y val="0.41580932190799968"/>
            </c:manualLayout>
          </c:layout>
          <c:overlay val="0"/>
        </c:title>
        <c:numFmt formatCode="0" sourceLinked="0"/>
        <c:majorTickMark val="out"/>
        <c:minorTickMark val="none"/>
        <c:tickLblPos val="nextTo"/>
        <c:spPr>
          <a:ln>
            <a:solidFill>
              <a:schemeClr val="tx1"/>
            </a:solidFill>
          </a:ln>
        </c:spPr>
        <c:txPr>
          <a:bodyPr/>
          <a:lstStyle/>
          <a:p>
            <a:pPr>
              <a:defRPr>
                <a:latin typeface="Verdana" panose="020B0604030504040204" pitchFamily="34" charset="0"/>
                <a:ea typeface="Verdana" panose="020B0604030504040204" pitchFamily="34" charset="0"/>
                <a:cs typeface="Verdana" panose="020B0604030504040204" pitchFamily="34" charset="0"/>
              </a:defRPr>
            </a:pPr>
            <a:endParaRPr lang="en-US"/>
          </a:p>
        </c:txPr>
        <c:crossAx val="169543552"/>
        <c:crosses val="autoZero"/>
        <c:crossBetween val="midCat"/>
      </c:valAx>
      <c:spPr>
        <a:ln>
          <a:solidFill>
            <a:schemeClr val="tx1"/>
          </a:solidFill>
        </a:ln>
      </c:spPr>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30445491907"/>
          <c:y val="4.1666526569046645E-2"/>
          <c:w val="0.71185301546311508"/>
          <c:h val="0.73463945023788346"/>
        </c:manualLayout>
      </c:layout>
      <c:scatterChart>
        <c:scatterStyle val="lineMarker"/>
        <c:varyColors val="0"/>
        <c:ser>
          <c:idx val="1"/>
          <c:order val="0"/>
          <c:tx>
            <c:strRef>
              <c:f>'SI 3. Sediment texture NSS'!$B$5</c:f>
              <c:strCache>
                <c:ptCount val="1"/>
                <c:pt idx="0">
                  <c:v>NA-22-D1 </c:v>
                </c:pt>
              </c:strCache>
            </c:strRef>
          </c:tx>
          <c:spPr>
            <a:ln w="12700" cap="rnd">
              <a:solidFill>
                <a:srgbClr val="C00000"/>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NSS'!$Z$5:$CT$5</c:f>
              <c:numCache>
                <c:formatCode>General</c:formatCode>
                <c:ptCount val="73"/>
                <c:pt idx="0">
                  <c:v>0</c:v>
                </c:pt>
                <c:pt idx="1">
                  <c:v>0</c:v>
                </c:pt>
                <c:pt idx="2">
                  <c:v>0</c:v>
                </c:pt>
                <c:pt idx="3">
                  <c:v>6.0000000000000001E-3</c:v>
                </c:pt>
                <c:pt idx="4">
                  <c:v>1.0666666666666668E-2</c:v>
                </c:pt>
                <c:pt idx="5">
                  <c:v>1.8666666666666668E-2</c:v>
                </c:pt>
                <c:pt idx="6">
                  <c:v>2.0666666666666667E-2</c:v>
                </c:pt>
                <c:pt idx="7">
                  <c:v>2.1999999999999999E-2</c:v>
                </c:pt>
                <c:pt idx="8">
                  <c:v>2.4E-2</c:v>
                </c:pt>
                <c:pt idx="9">
                  <c:v>2.8666666666666663E-2</c:v>
                </c:pt>
                <c:pt idx="10">
                  <c:v>3.2666666666666663E-2</c:v>
                </c:pt>
                <c:pt idx="11">
                  <c:v>3.3333333333333333E-2</c:v>
                </c:pt>
                <c:pt idx="12">
                  <c:v>3.6000000000000004E-2</c:v>
                </c:pt>
                <c:pt idx="13">
                  <c:v>4.0000000000000008E-2</c:v>
                </c:pt>
                <c:pt idx="14">
                  <c:v>4.0000000000000008E-2</c:v>
                </c:pt>
                <c:pt idx="15">
                  <c:v>4.066666666666667E-2</c:v>
                </c:pt>
                <c:pt idx="16">
                  <c:v>4.066666666666667E-2</c:v>
                </c:pt>
                <c:pt idx="17">
                  <c:v>4.0000000000000008E-2</c:v>
                </c:pt>
                <c:pt idx="18">
                  <c:v>3.3333333333333333E-2</c:v>
                </c:pt>
                <c:pt idx="19">
                  <c:v>2.0000000000000004E-2</c:v>
                </c:pt>
                <c:pt idx="20">
                  <c:v>0</c:v>
                </c:pt>
                <c:pt idx="21">
                  <c:v>0</c:v>
                </c:pt>
                <c:pt idx="22">
                  <c:v>0</c:v>
                </c:pt>
                <c:pt idx="23">
                  <c:v>0</c:v>
                </c:pt>
                <c:pt idx="24">
                  <c:v>0</c:v>
                </c:pt>
                <c:pt idx="25">
                  <c:v>0.01</c:v>
                </c:pt>
                <c:pt idx="26">
                  <c:v>2.6666666666666668E-2</c:v>
                </c:pt>
                <c:pt idx="27">
                  <c:v>0.12133333333333333</c:v>
                </c:pt>
                <c:pt idx="28">
                  <c:v>0.24400000000000002</c:v>
                </c:pt>
                <c:pt idx="29">
                  <c:v>0.36599999999999994</c:v>
                </c:pt>
                <c:pt idx="30">
                  <c:v>0.62000000000000022</c:v>
                </c:pt>
                <c:pt idx="31">
                  <c:v>0.90400000000000003</c:v>
                </c:pt>
                <c:pt idx="32">
                  <c:v>1.1373333333333333</c:v>
                </c:pt>
                <c:pt idx="33">
                  <c:v>1.5206666666666668</c:v>
                </c:pt>
                <c:pt idx="34">
                  <c:v>1.9040000000000001</c:v>
                </c:pt>
                <c:pt idx="35">
                  <c:v>2.1726666666666667</c:v>
                </c:pt>
                <c:pt idx="36">
                  <c:v>2.5326666666666666</c:v>
                </c:pt>
                <c:pt idx="37">
                  <c:v>2.8586666666666667</c:v>
                </c:pt>
                <c:pt idx="38">
                  <c:v>3.0406666666666666</c:v>
                </c:pt>
                <c:pt idx="39">
                  <c:v>3.2393333333333332</c:v>
                </c:pt>
                <c:pt idx="40">
                  <c:v>3.3740000000000001</c:v>
                </c:pt>
                <c:pt idx="41">
                  <c:v>3.4193333333333329</c:v>
                </c:pt>
                <c:pt idx="42">
                  <c:v>3.4506666666666659</c:v>
                </c:pt>
                <c:pt idx="43">
                  <c:v>3.4306666666666668</c:v>
                </c:pt>
                <c:pt idx="44">
                  <c:v>3.4106666666666672</c:v>
                </c:pt>
                <c:pt idx="45">
                  <c:v>3.3886666666666674</c:v>
                </c:pt>
                <c:pt idx="46">
                  <c:v>3.3960000000000004</c:v>
                </c:pt>
                <c:pt idx="47">
                  <c:v>3.4313333333333333</c:v>
                </c:pt>
                <c:pt idx="48">
                  <c:v>3.4726666666666666</c:v>
                </c:pt>
                <c:pt idx="49">
                  <c:v>3.6220000000000008</c:v>
                </c:pt>
                <c:pt idx="50">
                  <c:v>3.722666666666667</c:v>
                </c:pt>
                <c:pt idx="51">
                  <c:v>3.8193333333333337</c:v>
                </c:pt>
                <c:pt idx="52">
                  <c:v>3.9733333333333336</c:v>
                </c:pt>
                <c:pt idx="53">
                  <c:v>4.0146666666666668</c:v>
                </c:pt>
                <c:pt idx="54">
                  <c:v>4.032</c:v>
                </c:pt>
                <c:pt idx="55">
                  <c:v>3.9513333333333334</c:v>
                </c:pt>
                <c:pt idx="56">
                  <c:v>3.7679999999999998</c:v>
                </c:pt>
                <c:pt idx="57">
                  <c:v>3.5853333333333333</c:v>
                </c:pt>
                <c:pt idx="58">
                  <c:v>3.1926666666666668</c:v>
                </c:pt>
                <c:pt idx="59">
                  <c:v>2.7639999999999998</c:v>
                </c:pt>
                <c:pt idx="60">
                  <c:v>2.4253333333333336</c:v>
                </c:pt>
                <c:pt idx="61">
                  <c:v>1.8953333333333329</c:v>
                </c:pt>
                <c:pt idx="62">
                  <c:v>1.3893333333333331</c:v>
                </c:pt>
                <c:pt idx="63">
                  <c:v>1.0393333333333332</c:v>
                </c:pt>
                <c:pt idx="64">
                  <c:v>0.56066666666666665</c:v>
                </c:pt>
                <c:pt idx="65">
                  <c:v>0.20333333333333331</c:v>
                </c:pt>
                <c:pt idx="66">
                  <c:v>7.6666666666666675E-2</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E-A6CC-44BC-A3E3-D459D720B3B4}"/>
            </c:ext>
          </c:extLst>
        </c:ser>
        <c:ser>
          <c:idx val="0"/>
          <c:order val="1"/>
          <c:tx>
            <c:strRef>
              <c:f>'SI 3. Sediment texture NSS'!$B$6</c:f>
              <c:strCache>
                <c:ptCount val="1"/>
                <c:pt idx="0">
                  <c:v>NA-22-GT2 </c:v>
                </c:pt>
              </c:strCache>
            </c:strRef>
          </c:tx>
          <c:spPr>
            <a:ln w="12700" cap="rnd">
              <a:solidFill>
                <a:schemeClr val="tx1">
                  <a:lumMod val="50000"/>
                  <a:lumOff val="50000"/>
                </a:schemeClr>
              </a:solidFill>
              <a:prstDash val="dash"/>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NSS'!$Z$6:$CT$6</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0.02</c:v>
                </c:pt>
                <c:pt idx="30">
                  <c:v>0.12</c:v>
                </c:pt>
                <c:pt idx="31">
                  <c:v>0.22000000000000003</c:v>
                </c:pt>
                <c:pt idx="32">
                  <c:v>0.312</c:v>
                </c:pt>
                <c:pt idx="33">
                  <c:v>0.48200000000000004</c:v>
                </c:pt>
                <c:pt idx="34">
                  <c:v>0.68600000000000005</c:v>
                </c:pt>
                <c:pt idx="35">
                  <c:v>0.85199999999999998</c:v>
                </c:pt>
                <c:pt idx="36">
                  <c:v>1.0960000000000001</c:v>
                </c:pt>
                <c:pt idx="37">
                  <c:v>1.4019999999999999</c:v>
                </c:pt>
                <c:pt idx="38">
                  <c:v>1.6219999999999999</c:v>
                </c:pt>
                <c:pt idx="39">
                  <c:v>1.9059999999999999</c:v>
                </c:pt>
                <c:pt idx="40">
                  <c:v>2.29</c:v>
                </c:pt>
                <c:pt idx="41">
                  <c:v>2.5419999999999998</c:v>
                </c:pt>
                <c:pt idx="42">
                  <c:v>2.8460000000000001</c:v>
                </c:pt>
                <c:pt idx="43">
                  <c:v>3.3140000000000001</c:v>
                </c:pt>
                <c:pt idx="44">
                  <c:v>3.6020000000000003</c:v>
                </c:pt>
                <c:pt idx="45">
                  <c:v>3.9119999999999999</c:v>
                </c:pt>
                <c:pt idx="46">
                  <c:v>4.4560000000000004</c:v>
                </c:pt>
                <c:pt idx="47">
                  <c:v>4.74</c:v>
                </c:pt>
                <c:pt idx="48">
                  <c:v>5.0259999999999998</c:v>
                </c:pt>
                <c:pt idx="49">
                  <c:v>5.4820000000000002</c:v>
                </c:pt>
                <c:pt idx="50">
                  <c:v>5.6480000000000006</c:v>
                </c:pt>
                <c:pt idx="51">
                  <c:v>5.7919999999999998</c:v>
                </c:pt>
                <c:pt idx="52">
                  <c:v>5.86</c:v>
                </c:pt>
                <c:pt idx="53">
                  <c:v>5.734</c:v>
                </c:pt>
                <c:pt idx="54">
                  <c:v>5.58</c:v>
                </c:pt>
                <c:pt idx="55">
                  <c:v>5.12</c:v>
                </c:pt>
                <c:pt idx="56">
                  <c:v>4.6120000000000001</c:v>
                </c:pt>
                <c:pt idx="57">
                  <c:v>4.168000000000001</c:v>
                </c:pt>
                <c:pt idx="58">
                  <c:v>3.3620000000000005</c:v>
                </c:pt>
                <c:pt idx="59">
                  <c:v>2.6659999999999999</c:v>
                </c:pt>
                <c:pt idx="60">
                  <c:v>2.1480000000000001</c:v>
                </c:pt>
                <c:pt idx="61">
                  <c:v>1.39</c:v>
                </c:pt>
                <c:pt idx="62">
                  <c:v>0.66799999999999993</c:v>
                </c:pt>
                <c:pt idx="63">
                  <c:v>0.30600000000000005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10-A6CC-44BC-A3E3-D459D720B3B4}"/>
            </c:ext>
          </c:extLst>
        </c:ser>
        <c:ser>
          <c:idx val="2"/>
          <c:order val="2"/>
          <c:tx>
            <c:strRef>
              <c:f>'SI 3. Sediment texture NSS'!$B$7</c:f>
              <c:strCache>
                <c:ptCount val="1"/>
                <c:pt idx="0">
                  <c:v>NA-22-GT1</c:v>
                </c:pt>
              </c:strCache>
            </c:strRef>
          </c:tx>
          <c:spPr>
            <a:ln w="19050" cap="rnd">
              <a:solidFill>
                <a:schemeClr val="accent3"/>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NSS'!$Z$7:$CT$7</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4.2000000000000003E-2</c:v>
                </c:pt>
                <c:pt idx="16">
                  <c:v>5.2000000000000005E-2</c:v>
                </c:pt>
                <c:pt idx="17">
                  <c:v>0.06</c:v>
                </c:pt>
                <c:pt idx="18">
                  <c:v>6.2E-2</c:v>
                </c:pt>
                <c:pt idx="19">
                  <c:v>0.06</c:v>
                </c:pt>
                <c:pt idx="20">
                  <c:v>0.06</c:v>
                </c:pt>
                <c:pt idx="21">
                  <c:v>0.05</c:v>
                </c:pt>
                <c:pt idx="22">
                  <c:v>0.02</c:v>
                </c:pt>
                <c:pt idx="23">
                  <c:v>0</c:v>
                </c:pt>
                <c:pt idx="24">
                  <c:v>0</c:v>
                </c:pt>
                <c:pt idx="25">
                  <c:v>0</c:v>
                </c:pt>
                <c:pt idx="26">
                  <c:v>0</c:v>
                </c:pt>
                <c:pt idx="27">
                  <c:v>0</c:v>
                </c:pt>
                <c:pt idx="28">
                  <c:v>3.4000000000000002E-2</c:v>
                </c:pt>
                <c:pt idx="29">
                  <c:v>0.08</c:v>
                </c:pt>
                <c:pt idx="30">
                  <c:v>0.2</c:v>
                </c:pt>
                <c:pt idx="31">
                  <c:v>0.372</c:v>
                </c:pt>
                <c:pt idx="32">
                  <c:v>0.53200000000000003</c:v>
                </c:pt>
                <c:pt idx="33">
                  <c:v>0.82399999999999984</c:v>
                </c:pt>
                <c:pt idx="34">
                  <c:v>1.1739999999999999</c:v>
                </c:pt>
                <c:pt idx="35">
                  <c:v>1.4419999999999999</c:v>
                </c:pt>
                <c:pt idx="36">
                  <c:v>1.8380000000000003</c:v>
                </c:pt>
                <c:pt idx="37">
                  <c:v>2.2799999999999998</c:v>
                </c:pt>
                <c:pt idx="38">
                  <c:v>2.5620000000000003</c:v>
                </c:pt>
                <c:pt idx="39">
                  <c:v>2.91</c:v>
                </c:pt>
                <c:pt idx="40">
                  <c:v>3.278</c:v>
                </c:pt>
                <c:pt idx="41">
                  <c:v>3.464</c:v>
                </c:pt>
                <c:pt idx="42">
                  <c:v>3.66</c:v>
                </c:pt>
                <c:pt idx="43">
                  <c:v>3.85</c:v>
                </c:pt>
                <c:pt idx="44">
                  <c:v>3.9160000000000004</c:v>
                </c:pt>
                <c:pt idx="45">
                  <c:v>3.9800000000000004</c:v>
                </c:pt>
                <c:pt idx="46">
                  <c:v>4.05</c:v>
                </c:pt>
                <c:pt idx="47">
                  <c:v>4.0839999999999996</c:v>
                </c:pt>
                <c:pt idx="48">
                  <c:v>4.12</c:v>
                </c:pt>
                <c:pt idx="49">
                  <c:v>4.1920000000000002</c:v>
                </c:pt>
                <c:pt idx="50">
                  <c:v>4.2379999999999995</c:v>
                </c:pt>
                <c:pt idx="51">
                  <c:v>4.282</c:v>
                </c:pt>
                <c:pt idx="52">
                  <c:v>4.3339999999999996</c:v>
                </c:pt>
                <c:pt idx="53">
                  <c:v>4.3160000000000007</c:v>
                </c:pt>
                <c:pt idx="54">
                  <c:v>4.2840000000000007</c:v>
                </c:pt>
                <c:pt idx="55">
                  <c:v>4.1340000000000003</c:v>
                </c:pt>
                <c:pt idx="56">
                  <c:v>3.9079999999999999</c:v>
                </c:pt>
                <c:pt idx="57">
                  <c:v>3.6959999999999993</c:v>
                </c:pt>
                <c:pt idx="58">
                  <c:v>3.2640000000000002</c:v>
                </c:pt>
                <c:pt idx="59">
                  <c:v>2.8120000000000003</c:v>
                </c:pt>
                <c:pt idx="60">
                  <c:v>2.4560000000000004</c:v>
                </c:pt>
                <c:pt idx="61">
                  <c:v>1.9059999999999999</c:v>
                </c:pt>
                <c:pt idx="62">
                  <c:v>1.4</c:v>
                </c:pt>
                <c:pt idx="63">
                  <c:v>1.044</c:v>
                </c:pt>
                <c:pt idx="64">
                  <c:v>0.55000000000000004</c:v>
                </c:pt>
                <c:pt idx="65">
                  <c:v>0.11199999999999999</c:v>
                </c:pt>
                <c:pt idx="66">
                  <c:v>2E-3</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11-A6CC-44BC-A3E3-D459D720B3B4}"/>
            </c:ext>
          </c:extLst>
        </c:ser>
        <c:ser>
          <c:idx val="3"/>
          <c:order val="3"/>
          <c:tx>
            <c:strRef>
              <c:f>'SI 3. Sediment texture NSS'!$B$8</c:f>
              <c:strCache>
                <c:ptCount val="1"/>
                <c:pt idx="0">
                  <c:v>NA-22-D2</c:v>
                </c:pt>
              </c:strCache>
            </c:strRef>
          </c:tx>
          <c:spPr>
            <a:ln w="12700" cap="rnd">
              <a:solidFill>
                <a:schemeClr val="accent2"/>
              </a:solidFill>
              <a:prstDash val="solid"/>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NSS'!$Z$8:$CT$8</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0.01</c:v>
                </c:pt>
                <c:pt idx="30">
                  <c:v>6.266666666666669E-2</c:v>
                </c:pt>
                <c:pt idx="31">
                  <c:v>0.13866666666666666</c:v>
                </c:pt>
                <c:pt idx="32">
                  <c:v>0.20666666666666669</c:v>
                </c:pt>
                <c:pt idx="33">
                  <c:v>0.32666666666666672</c:v>
                </c:pt>
                <c:pt idx="34">
                  <c:v>0.45866666666666667</c:v>
                </c:pt>
                <c:pt idx="35">
                  <c:v>0.55266666666666664</c:v>
                </c:pt>
                <c:pt idx="36">
                  <c:v>0.67933333333333334</c:v>
                </c:pt>
                <c:pt idx="37">
                  <c:v>0.79933333333333323</c:v>
                </c:pt>
                <c:pt idx="38">
                  <c:v>0.874</c:v>
                </c:pt>
                <c:pt idx="39">
                  <c:v>0.96266666666666678</c:v>
                </c:pt>
                <c:pt idx="40">
                  <c:v>1.0813333333333333</c:v>
                </c:pt>
                <c:pt idx="41">
                  <c:v>1.1813333333333333</c:v>
                </c:pt>
                <c:pt idx="42">
                  <c:v>1.3113333333333335</c:v>
                </c:pt>
                <c:pt idx="43">
                  <c:v>1.6273333333333335</c:v>
                </c:pt>
                <c:pt idx="44">
                  <c:v>1.8993333333333333</c:v>
                </c:pt>
                <c:pt idx="45">
                  <c:v>2.2173333333333334</c:v>
                </c:pt>
                <c:pt idx="46">
                  <c:v>2.9939999999999998</c:v>
                </c:pt>
                <c:pt idx="47">
                  <c:v>3.5300000000000002</c:v>
                </c:pt>
                <c:pt idx="48">
                  <c:v>4.078666666666666</c:v>
                </c:pt>
                <c:pt idx="49">
                  <c:v>5.2253333333333334</c:v>
                </c:pt>
                <c:pt idx="50">
                  <c:v>5.8186666666666671</c:v>
                </c:pt>
                <c:pt idx="51">
                  <c:v>6.3793333333333333</c:v>
                </c:pt>
                <c:pt idx="52">
                  <c:v>7.1526666666666667</c:v>
                </c:pt>
                <c:pt idx="53">
                  <c:v>7.3546666666666676</c:v>
                </c:pt>
                <c:pt idx="54">
                  <c:v>7.461333333333334</c:v>
                </c:pt>
                <c:pt idx="55">
                  <c:v>7.2320000000000002</c:v>
                </c:pt>
                <c:pt idx="56">
                  <c:v>6.6786666666666656</c:v>
                </c:pt>
                <c:pt idx="57">
                  <c:v>6.1506666666666661</c:v>
                </c:pt>
                <c:pt idx="58">
                  <c:v>5.0613333333333346</c:v>
                </c:pt>
                <c:pt idx="59">
                  <c:v>4.0059999999999993</c:v>
                </c:pt>
                <c:pt idx="60">
                  <c:v>3.2053333333333334</c:v>
                </c:pt>
                <c:pt idx="61">
                  <c:v>2.0213333333333332</c:v>
                </c:pt>
                <c:pt idx="62">
                  <c:v>0.88866666666666672</c:v>
                </c:pt>
                <c:pt idx="63">
                  <c:v>0.36933333333333335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12-A6CC-44BC-A3E3-D459D720B3B4}"/>
            </c:ext>
          </c:extLst>
        </c:ser>
        <c:dLbls>
          <c:showLegendKey val="0"/>
          <c:showVal val="0"/>
          <c:showCatName val="0"/>
          <c:showSerName val="0"/>
          <c:showPercent val="0"/>
          <c:showBubbleSize val="0"/>
        </c:dLbls>
        <c:axId val="384250200"/>
        <c:axId val="384250528"/>
      </c:scatterChart>
      <c:scatterChart>
        <c:scatterStyle val="lineMarker"/>
        <c:varyColors val="0"/>
        <c:ser>
          <c:idx val="4"/>
          <c:order val="4"/>
          <c:tx>
            <c:v>W plinth (Lancaster, 1981)</c:v>
          </c:tx>
          <c:spPr>
            <a:ln w="9525" cap="rnd">
              <a:solidFill>
                <a:schemeClr val="accent5"/>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NSS'!$AF$74:$AM$74</c:f>
              <c:numCache>
                <c:formatCode>0.00</c:formatCode>
                <c:ptCount val="8"/>
                <c:pt idx="0">
                  <c:v>0.15</c:v>
                </c:pt>
                <c:pt idx="1">
                  <c:v>1.02</c:v>
                </c:pt>
                <c:pt idx="2">
                  <c:v>29.57</c:v>
                </c:pt>
                <c:pt idx="3">
                  <c:v>25.39</c:v>
                </c:pt>
                <c:pt idx="4">
                  <c:v>15.05</c:v>
                </c:pt>
                <c:pt idx="5">
                  <c:v>13.02</c:v>
                </c:pt>
                <c:pt idx="6">
                  <c:v>9.68</c:v>
                </c:pt>
                <c:pt idx="7">
                  <c:v>3.92</c:v>
                </c:pt>
              </c:numCache>
            </c:numRef>
          </c:yVal>
          <c:smooth val="0"/>
          <c:extLst>
            <c:ext xmlns:c16="http://schemas.microsoft.com/office/drawing/2014/chart" uri="{C3380CC4-5D6E-409C-BE32-E72D297353CC}">
              <c16:uniqueId val="{00000013-A6CC-44BC-A3E3-D459D720B3B4}"/>
            </c:ext>
          </c:extLst>
        </c:ser>
        <c:ser>
          <c:idx val="6"/>
          <c:order val="5"/>
          <c:tx>
            <c:v>Linear crest (Lancaster, 1981)</c:v>
          </c:tx>
          <c:spPr>
            <a:ln w="9525" cap="rnd">
              <a:solidFill>
                <a:schemeClr val="accent1">
                  <a:lumMod val="60000"/>
                </a:schemeClr>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NSS'!$AF$76:$AM$76</c:f>
              <c:numCache>
                <c:formatCode>0.00</c:formatCode>
                <c:ptCount val="8"/>
                <c:pt idx="0">
                  <c:v>0</c:v>
                </c:pt>
                <c:pt idx="1">
                  <c:v>0</c:v>
                </c:pt>
                <c:pt idx="2">
                  <c:v>0.97</c:v>
                </c:pt>
                <c:pt idx="3">
                  <c:v>9.2799999999999994</c:v>
                </c:pt>
                <c:pt idx="4">
                  <c:v>45.12</c:v>
                </c:pt>
                <c:pt idx="5">
                  <c:v>34.21</c:v>
                </c:pt>
                <c:pt idx="6">
                  <c:v>7.34</c:v>
                </c:pt>
                <c:pt idx="7">
                  <c:v>1.03</c:v>
                </c:pt>
              </c:numCache>
            </c:numRef>
          </c:yVal>
          <c:smooth val="0"/>
          <c:extLst>
            <c:ext xmlns:c16="http://schemas.microsoft.com/office/drawing/2014/chart" uri="{C3380CC4-5D6E-409C-BE32-E72D297353CC}">
              <c16:uniqueId val="{00000015-A6CC-44BC-A3E3-D459D720B3B4}"/>
            </c:ext>
          </c:extLst>
        </c:ser>
        <c:ser>
          <c:idx val="5"/>
          <c:order val="6"/>
          <c:tx>
            <c:v>Interdune (Lancaster, 1981)</c:v>
          </c:tx>
          <c:spPr>
            <a:ln w="9525" cap="rnd">
              <a:solidFill>
                <a:schemeClr val="accent6"/>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NSS'!$AF$73:$AM$73</c:f>
              <c:numCache>
                <c:formatCode>0.00</c:formatCode>
                <c:ptCount val="8"/>
                <c:pt idx="0">
                  <c:v>2.0699999999999998</c:v>
                </c:pt>
                <c:pt idx="1">
                  <c:v>4.4800000000000004</c:v>
                </c:pt>
                <c:pt idx="2">
                  <c:v>20.78</c:v>
                </c:pt>
                <c:pt idx="3">
                  <c:v>25.99</c:v>
                </c:pt>
                <c:pt idx="4">
                  <c:v>21.7</c:v>
                </c:pt>
                <c:pt idx="5">
                  <c:v>12.16</c:v>
                </c:pt>
                <c:pt idx="6">
                  <c:v>8.5</c:v>
                </c:pt>
                <c:pt idx="7">
                  <c:v>4.5999999999999996</c:v>
                </c:pt>
              </c:numCache>
            </c:numRef>
          </c:yVal>
          <c:smooth val="0"/>
          <c:extLst>
            <c:ext xmlns:c16="http://schemas.microsoft.com/office/drawing/2014/chart" uri="{C3380CC4-5D6E-409C-BE32-E72D297353CC}">
              <c16:uniqueId val="{00000014-A6CC-44BC-A3E3-D459D720B3B4}"/>
            </c:ext>
          </c:extLst>
        </c:ser>
        <c:ser>
          <c:idx val="7"/>
          <c:order val="7"/>
          <c:tx>
            <c:v>Zibar site IX (Lancaster, 1981)</c:v>
          </c:tx>
          <c:spPr>
            <a:ln w="9525" cap="rnd">
              <a:solidFill>
                <a:schemeClr val="accent2">
                  <a:lumMod val="60000"/>
                </a:schemeClr>
              </a:solidFill>
              <a:round/>
            </a:ln>
            <a:effectLst/>
          </c:spPr>
          <c:marker>
            <c:symbol val="none"/>
          </c:marker>
          <c:xVal>
            <c:numRef>
              <c:f>'SI 3. Sediment texture NSS'!$AF$81:$AM$81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NSS'!$AF$184:$AM$184</c:f>
              <c:numCache>
                <c:formatCode>General</c:formatCode>
                <c:ptCount val="8"/>
                <c:pt idx="0">
                  <c:v>0.08</c:v>
                </c:pt>
                <c:pt idx="1">
                  <c:v>1.76</c:v>
                </c:pt>
                <c:pt idx="2">
                  <c:v>18.899999999999999</c:v>
                </c:pt>
                <c:pt idx="3">
                  <c:v>26.17</c:v>
                </c:pt>
                <c:pt idx="4">
                  <c:v>16.97</c:v>
                </c:pt>
                <c:pt idx="5">
                  <c:v>13.4</c:v>
                </c:pt>
                <c:pt idx="6">
                  <c:v>14.82</c:v>
                </c:pt>
                <c:pt idx="7">
                  <c:v>6.26</c:v>
                </c:pt>
              </c:numCache>
            </c:numRef>
          </c:yVal>
          <c:smooth val="0"/>
          <c:extLst>
            <c:ext xmlns:c16="http://schemas.microsoft.com/office/drawing/2014/chart" uri="{C3380CC4-5D6E-409C-BE32-E72D297353CC}">
              <c16:uniqueId val="{00000000-95F0-49CB-90A9-C7A30544CB3C}"/>
            </c:ext>
          </c:extLst>
        </c:ser>
        <c:dLbls>
          <c:showLegendKey val="0"/>
          <c:showVal val="0"/>
          <c:showCatName val="0"/>
          <c:showSerName val="0"/>
          <c:showPercent val="0"/>
          <c:showBubbleSize val="0"/>
        </c:dLbls>
        <c:axId val="832528016"/>
        <c:axId val="832523696"/>
      </c:scatterChart>
      <c:valAx>
        <c:axId val="384250200"/>
        <c:scaling>
          <c:logBase val="10"/>
          <c:orientation val="minMax"/>
          <c:max val="1000"/>
          <c:min val="1"/>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majorUnit val="10"/>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valAx>
        <c:axId val="832523696"/>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r>
                  <a:rPr lang="en-GB">
                    <a:solidFill>
                      <a:schemeClr val="tx1">
                        <a:lumMod val="50000"/>
                        <a:lumOff val="50000"/>
                      </a:schemeClr>
                    </a:solidFill>
                  </a:rPr>
                  <a:t>Volume (%)</a:t>
                </a:r>
              </a:p>
              <a:p>
                <a:pPr>
                  <a:defRPr>
                    <a:solidFill>
                      <a:schemeClr val="tx1">
                        <a:lumMod val="50000"/>
                        <a:lumOff val="50000"/>
                      </a:schemeClr>
                    </a:solidFill>
                  </a:defRPr>
                </a:pPr>
                <a:r>
                  <a:rPr lang="en-GB">
                    <a:solidFill>
                      <a:schemeClr val="tx1">
                        <a:lumMod val="50000"/>
                        <a:lumOff val="50000"/>
                      </a:schemeClr>
                    </a:solidFill>
                  </a:rPr>
                  <a:t>Lancaster (1981)</a:t>
                </a:r>
                <a:r>
                  <a:rPr lang="en-GB" baseline="0">
                    <a:solidFill>
                      <a:schemeClr val="tx1">
                        <a:lumMod val="50000"/>
                        <a:lumOff val="50000"/>
                      </a:schemeClr>
                    </a:solidFill>
                  </a:rPr>
                  <a:t> data</a:t>
                </a:r>
                <a:endParaRPr lang="en-GB">
                  <a:solidFill>
                    <a:schemeClr val="tx1">
                      <a:lumMod val="50000"/>
                      <a:lumOff val="50000"/>
                    </a:schemeClr>
                  </a:solidFill>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en-US"/>
          </a:p>
        </c:txPr>
        <c:crossAx val="832528016"/>
        <c:crosses val="max"/>
        <c:crossBetween val="midCat"/>
      </c:valAx>
      <c:valAx>
        <c:axId val="832528016"/>
        <c:scaling>
          <c:logBase val="10"/>
          <c:orientation val="minMax"/>
        </c:scaling>
        <c:delete val="1"/>
        <c:axPos val="b"/>
        <c:numFmt formatCode="0" sourceLinked="1"/>
        <c:majorTickMark val="out"/>
        <c:minorTickMark val="none"/>
        <c:tickLblPos val="nextTo"/>
        <c:crossAx val="832523696"/>
        <c:crosses val="autoZero"/>
        <c:crossBetween val="midCat"/>
      </c:valAx>
      <c:spPr>
        <a:noFill/>
        <a:ln>
          <a:solidFill>
            <a:schemeClr val="tx1"/>
          </a:solidFill>
        </a:ln>
        <a:effectLst/>
      </c:spPr>
    </c:plotArea>
    <c:legend>
      <c:legendPos val="r"/>
      <c:layout>
        <c:manualLayout>
          <c:xMode val="edge"/>
          <c:yMode val="edge"/>
          <c:x val="0.16156048675733717"/>
          <c:y val="7.7588349042193736E-2"/>
          <c:w val="0.32751048811648831"/>
          <c:h val="0.47181697559918895"/>
        </c:manualLayout>
      </c:layout>
      <c:overlay val="0"/>
      <c:spPr>
        <a:noFill/>
        <a:ln>
          <a:solidFill>
            <a:schemeClr val="bg1">
              <a:lumMod val="75000"/>
            </a:schemeClr>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30445491907"/>
          <c:y val="4.1666526569046645E-2"/>
          <c:w val="0.71185301546311508"/>
          <c:h val="0.73463945023788346"/>
        </c:manualLayout>
      </c:layout>
      <c:scatterChart>
        <c:scatterStyle val="lineMarker"/>
        <c:varyColors val="0"/>
        <c:ser>
          <c:idx val="1"/>
          <c:order val="0"/>
          <c:tx>
            <c:strRef>
              <c:f>'SI 3. Sediment texture NSS'!$B$5</c:f>
              <c:strCache>
                <c:ptCount val="1"/>
                <c:pt idx="0">
                  <c:v>NA-22-D1 </c:v>
                </c:pt>
              </c:strCache>
            </c:strRef>
          </c:tx>
          <c:spPr>
            <a:ln w="12700" cap="rnd">
              <a:solidFill>
                <a:srgbClr val="C00000"/>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NSS'!$Z$5:$CT$5</c:f>
              <c:numCache>
                <c:formatCode>General</c:formatCode>
                <c:ptCount val="73"/>
                <c:pt idx="0">
                  <c:v>0</c:v>
                </c:pt>
                <c:pt idx="1">
                  <c:v>0</c:v>
                </c:pt>
                <c:pt idx="2">
                  <c:v>0</c:v>
                </c:pt>
                <c:pt idx="3">
                  <c:v>6.0000000000000001E-3</c:v>
                </c:pt>
                <c:pt idx="4">
                  <c:v>1.0666666666666668E-2</c:v>
                </c:pt>
                <c:pt idx="5">
                  <c:v>1.8666666666666668E-2</c:v>
                </c:pt>
                <c:pt idx="6">
                  <c:v>2.0666666666666667E-2</c:v>
                </c:pt>
                <c:pt idx="7">
                  <c:v>2.1999999999999999E-2</c:v>
                </c:pt>
                <c:pt idx="8">
                  <c:v>2.4E-2</c:v>
                </c:pt>
                <c:pt idx="9">
                  <c:v>2.8666666666666663E-2</c:v>
                </c:pt>
                <c:pt idx="10">
                  <c:v>3.2666666666666663E-2</c:v>
                </c:pt>
                <c:pt idx="11">
                  <c:v>3.3333333333333333E-2</c:v>
                </c:pt>
                <c:pt idx="12">
                  <c:v>3.6000000000000004E-2</c:v>
                </c:pt>
                <c:pt idx="13">
                  <c:v>4.0000000000000008E-2</c:v>
                </c:pt>
                <c:pt idx="14">
                  <c:v>4.0000000000000008E-2</c:v>
                </c:pt>
                <c:pt idx="15">
                  <c:v>4.066666666666667E-2</c:v>
                </c:pt>
                <c:pt idx="16">
                  <c:v>4.066666666666667E-2</c:v>
                </c:pt>
                <c:pt idx="17">
                  <c:v>4.0000000000000008E-2</c:v>
                </c:pt>
                <c:pt idx="18">
                  <c:v>3.3333333333333333E-2</c:v>
                </c:pt>
                <c:pt idx="19">
                  <c:v>2.0000000000000004E-2</c:v>
                </c:pt>
                <c:pt idx="20">
                  <c:v>0</c:v>
                </c:pt>
                <c:pt idx="21">
                  <c:v>0</c:v>
                </c:pt>
                <c:pt idx="22">
                  <c:v>0</c:v>
                </c:pt>
                <c:pt idx="23">
                  <c:v>0</c:v>
                </c:pt>
                <c:pt idx="24">
                  <c:v>0</c:v>
                </c:pt>
                <c:pt idx="25">
                  <c:v>0.01</c:v>
                </c:pt>
                <c:pt idx="26">
                  <c:v>2.6666666666666668E-2</c:v>
                </c:pt>
                <c:pt idx="27">
                  <c:v>0.12133333333333333</c:v>
                </c:pt>
                <c:pt idx="28">
                  <c:v>0.24400000000000002</c:v>
                </c:pt>
                <c:pt idx="29">
                  <c:v>0.36599999999999994</c:v>
                </c:pt>
                <c:pt idx="30">
                  <c:v>0.62000000000000022</c:v>
                </c:pt>
                <c:pt idx="31">
                  <c:v>0.90400000000000003</c:v>
                </c:pt>
                <c:pt idx="32">
                  <c:v>1.1373333333333333</c:v>
                </c:pt>
                <c:pt idx="33">
                  <c:v>1.5206666666666668</c:v>
                </c:pt>
                <c:pt idx="34">
                  <c:v>1.9040000000000001</c:v>
                </c:pt>
                <c:pt idx="35">
                  <c:v>2.1726666666666667</c:v>
                </c:pt>
                <c:pt idx="36">
                  <c:v>2.5326666666666666</c:v>
                </c:pt>
                <c:pt idx="37">
                  <c:v>2.8586666666666667</c:v>
                </c:pt>
                <c:pt idx="38">
                  <c:v>3.0406666666666666</c:v>
                </c:pt>
                <c:pt idx="39">
                  <c:v>3.2393333333333332</c:v>
                </c:pt>
                <c:pt idx="40">
                  <c:v>3.3740000000000001</c:v>
                </c:pt>
                <c:pt idx="41">
                  <c:v>3.4193333333333329</c:v>
                </c:pt>
                <c:pt idx="42">
                  <c:v>3.4506666666666659</c:v>
                </c:pt>
                <c:pt idx="43">
                  <c:v>3.4306666666666668</c:v>
                </c:pt>
                <c:pt idx="44">
                  <c:v>3.4106666666666672</c:v>
                </c:pt>
                <c:pt idx="45">
                  <c:v>3.3886666666666674</c:v>
                </c:pt>
                <c:pt idx="46">
                  <c:v>3.3960000000000004</c:v>
                </c:pt>
                <c:pt idx="47">
                  <c:v>3.4313333333333333</c:v>
                </c:pt>
                <c:pt idx="48">
                  <c:v>3.4726666666666666</c:v>
                </c:pt>
                <c:pt idx="49">
                  <c:v>3.6220000000000008</c:v>
                </c:pt>
                <c:pt idx="50">
                  <c:v>3.722666666666667</c:v>
                </c:pt>
                <c:pt idx="51">
                  <c:v>3.8193333333333337</c:v>
                </c:pt>
                <c:pt idx="52">
                  <c:v>3.9733333333333336</c:v>
                </c:pt>
                <c:pt idx="53">
                  <c:v>4.0146666666666668</c:v>
                </c:pt>
                <c:pt idx="54">
                  <c:v>4.032</c:v>
                </c:pt>
                <c:pt idx="55">
                  <c:v>3.9513333333333334</c:v>
                </c:pt>
                <c:pt idx="56">
                  <c:v>3.7679999999999998</c:v>
                </c:pt>
                <c:pt idx="57">
                  <c:v>3.5853333333333333</c:v>
                </c:pt>
                <c:pt idx="58">
                  <c:v>3.1926666666666668</c:v>
                </c:pt>
                <c:pt idx="59">
                  <c:v>2.7639999999999998</c:v>
                </c:pt>
                <c:pt idx="60">
                  <c:v>2.4253333333333336</c:v>
                </c:pt>
                <c:pt idx="61">
                  <c:v>1.8953333333333329</c:v>
                </c:pt>
                <c:pt idx="62">
                  <c:v>1.3893333333333331</c:v>
                </c:pt>
                <c:pt idx="63">
                  <c:v>1.0393333333333332</c:v>
                </c:pt>
                <c:pt idx="64">
                  <c:v>0.56066666666666665</c:v>
                </c:pt>
                <c:pt idx="65">
                  <c:v>0.20333333333333331</c:v>
                </c:pt>
                <c:pt idx="66">
                  <c:v>7.6666666666666675E-2</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0-D880-49E5-ACDA-D16C8882C3D3}"/>
            </c:ext>
          </c:extLst>
        </c:ser>
        <c:ser>
          <c:idx val="0"/>
          <c:order val="1"/>
          <c:tx>
            <c:strRef>
              <c:f>'SI 3. Sediment texture NSS'!$B$6</c:f>
              <c:strCache>
                <c:ptCount val="1"/>
                <c:pt idx="0">
                  <c:v>NA-22-GT2 </c:v>
                </c:pt>
              </c:strCache>
            </c:strRef>
          </c:tx>
          <c:spPr>
            <a:ln w="12700" cap="rnd">
              <a:solidFill>
                <a:schemeClr val="tx1">
                  <a:lumMod val="50000"/>
                  <a:lumOff val="50000"/>
                </a:schemeClr>
              </a:solidFill>
              <a:prstDash val="dash"/>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NSS'!$Z$6:$CT$6</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0.02</c:v>
                </c:pt>
                <c:pt idx="30">
                  <c:v>0.12</c:v>
                </c:pt>
                <c:pt idx="31">
                  <c:v>0.22000000000000003</c:v>
                </c:pt>
                <c:pt idx="32">
                  <c:v>0.312</c:v>
                </c:pt>
                <c:pt idx="33">
                  <c:v>0.48200000000000004</c:v>
                </c:pt>
                <c:pt idx="34">
                  <c:v>0.68600000000000005</c:v>
                </c:pt>
                <c:pt idx="35">
                  <c:v>0.85199999999999998</c:v>
                </c:pt>
                <c:pt idx="36">
                  <c:v>1.0960000000000001</c:v>
                </c:pt>
                <c:pt idx="37">
                  <c:v>1.4019999999999999</c:v>
                </c:pt>
                <c:pt idx="38">
                  <c:v>1.6219999999999999</c:v>
                </c:pt>
                <c:pt idx="39">
                  <c:v>1.9059999999999999</c:v>
                </c:pt>
                <c:pt idx="40">
                  <c:v>2.29</c:v>
                </c:pt>
                <c:pt idx="41">
                  <c:v>2.5419999999999998</c:v>
                </c:pt>
                <c:pt idx="42">
                  <c:v>2.8460000000000001</c:v>
                </c:pt>
                <c:pt idx="43">
                  <c:v>3.3140000000000001</c:v>
                </c:pt>
                <c:pt idx="44">
                  <c:v>3.6020000000000003</c:v>
                </c:pt>
                <c:pt idx="45">
                  <c:v>3.9119999999999999</c:v>
                </c:pt>
                <c:pt idx="46">
                  <c:v>4.4560000000000004</c:v>
                </c:pt>
                <c:pt idx="47">
                  <c:v>4.74</c:v>
                </c:pt>
                <c:pt idx="48">
                  <c:v>5.0259999999999998</c:v>
                </c:pt>
                <c:pt idx="49">
                  <c:v>5.4820000000000002</c:v>
                </c:pt>
                <c:pt idx="50">
                  <c:v>5.6480000000000006</c:v>
                </c:pt>
                <c:pt idx="51">
                  <c:v>5.7919999999999998</c:v>
                </c:pt>
                <c:pt idx="52">
                  <c:v>5.86</c:v>
                </c:pt>
                <c:pt idx="53">
                  <c:v>5.734</c:v>
                </c:pt>
                <c:pt idx="54">
                  <c:v>5.58</c:v>
                </c:pt>
                <c:pt idx="55">
                  <c:v>5.12</c:v>
                </c:pt>
                <c:pt idx="56">
                  <c:v>4.6120000000000001</c:v>
                </c:pt>
                <c:pt idx="57">
                  <c:v>4.168000000000001</c:v>
                </c:pt>
                <c:pt idx="58">
                  <c:v>3.3620000000000005</c:v>
                </c:pt>
                <c:pt idx="59">
                  <c:v>2.6659999999999999</c:v>
                </c:pt>
                <c:pt idx="60">
                  <c:v>2.1480000000000001</c:v>
                </c:pt>
                <c:pt idx="61">
                  <c:v>1.39</c:v>
                </c:pt>
                <c:pt idx="62">
                  <c:v>0.66799999999999993</c:v>
                </c:pt>
                <c:pt idx="63">
                  <c:v>0.30600000000000005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1-D880-49E5-ACDA-D16C8882C3D3}"/>
            </c:ext>
          </c:extLst>
        </c:ser>
        <c:ser>
          <c:idx val="2"/>
          <c:order val="2"/>
          <c:tx>
            <c:strRef>
              <c:f>'SI 3. Sediment texture NSS'!$B$7</c:f>
              <c:strCache>
                <c:ptCount val="1"/>
                <c:pt idx="0">
                  <c:v>NA-22-GT1</c:v>
                </c:pt>
              </c:strCache>
            </c:strRef>
          </c:tx>
          <c:spPr>
            <a:ln w="19050" cap="rnd">
              <a:solidFill>
                <a:schemeClr val="accent3"/>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NSS'!$Z$7:$CT$7</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4.2000000000000003E-2</c:v>
                </c:pt>
                <c:pt idx="16">
                  <c:v>5.2000000000000005E-2</c:v>
                </c:pt>
                <c:pt idx="17">
                  <c:v>0.06</c:v>
                </c:pt>
                <c:pt idx="18">
                  <c:v>6.2E-2</c:v>
                </c:pt>
                <c:pt idx="19">
                  <c:v>0.06</c:v>
                </c:pt>
                <c:pt idx="20">
                  <c:v>0.06</c:v>
                </c:pt>
                <c:pt idx="21">
                  <c:v>0.05</c:v>
                </c:pt>
                <c:pt idx="22">
                  <c:v>0.02</c:v>
                </c:pt>
                <c:pt idx="23">
                  <c:v>0</c:v>
                </c:pt>
                <c:pt idx="24">
                  <c:v>0</c:v>
                </c:pt>
                <c:pt idx="25">
                  <c:v>0</c:v>
                </c:pt>
                <c:pt idx="26">
                  <c:v>0</c:v>
                </c:pt>
                <c:pt idx="27">
                  <c:v>0</c:v>
                </c:pt>
                <c:pt idx="28">
                  <c:v>3.4000000000000002E-2</c:v>
                </c:pt>
                <c:pt idx="29">
                  <c:v>0.08</c:v>
                </c:pt>
                <c:pt idx="30">
                  <c:v>0.2</c:v>
                </c:pt>
                <c:pt idx="31">
                  <c:v>0.372</c:v>
                </c:pt>
                <c:pt idx="32">
                  <c:v>0.53200000000000003</c:v>
                </c:pt>
                <c:pt idx="33">
                  <c:v>0.82399999999999984</c:v>
                </c:pt>
                <c:pt idx="34">
                  <c:v>1.1739999999999999</c:v>
                </c:pt>
                <c:pt idx="35">
                  <c:v>1.4419999999999999</c:v>
                </c:pt>
                <c:pt idx="36">
                  <c:v>1.8380000000000003</c:v>
                </c:pt>
                <c:pt idx="37">
                  <c:v>2.2799999999999998</c:v>
                </c:pt>
                <c:pt idx="38">
                  <c:v>2.5620000000000003</c:v>
                </c:pt>
                <c:pt idx="39">
                  <c:v>2.91</c:v>
                </c:pt>
                <c:pt idx="40">
                  <c:v>3.278</c:v>
                </c:pt>
                <c:pt idx="41">
                  <c:v>3.464</c:v>
                </c:pt>
                <c:pt idx="42">
                  <c:v>3.66</c:v>
                </c:pt>
                <c:pt idx="43">
                  <c:v>3.85</c:v>
                </c:pt>
                <c:pt idx="44">
                  <c:v>3.9160000000000004</c:v>
                </c:pt>
                <c:pt idx="45">
                  <c:v>3.9800000000000004</c:v>
                </c:pt>
                <c:pt idx="46">
                  <c:v>4.05</c:v>
                </c:pt>
                <c:pt idx="47">
                  <c:v>4.0839999999999996</c:v>
                </c:pt>
                <c:pt idx="48">
                  <c:v>4.12</c:v>
                </c:pt>
                <c:pt idx="49">
                  <c:v>4.1920000000000002</c:v>
                </c:pt>
                <c:pt idx="50">
                  <c:v>4.2379999999999995</c:v>
                </c:pt>
                <c:pt idx="51">
                  <c:v>4.282</c:v>
                </c:pt>
                <c:pt idx="52">
                  <c:v>4.3339999999999996</c:v>
                </c:pt>
                <c:pt idx="53">
                  <c:v>4.3160000000000007</c:v>
                </c:pt>
                <c:pt idx="54">
                  <c:v>4.2840000000000007</c:v>
                </c:pt>
                <c:pt idx="55">
                  <c:v>4.1340000000000003</c:v>
                </c:pt>
                <c:pt idx="56">
                  <c:v>3.9079999999999999</c:v>
                </c:pt>
                <c:pt idx="57">
                  <c:v>3.6959999999999993</c:v>
                </c:pt>
                <c:pt idx="58">
                  <c:v>3.2640000000000002</c:v>
                </c:pt>
                <c:pt idx="59">
                  <c:v>2.8120000000000003</c:v>
                </c:pt>
                <c:pt idx="60">
                  <c:v>2.4560000000000004</c:v>
                </c:pt>
                <c:pt idx="61">
                  <c:v>1.9059999999999999</c:v>
                </c:pt>
                <c:pt idx="62">
                  <c:v>1.4</c:v>
                </c:pt>
                <c:pt idx="63">
                  <c:v>1.044</c:v>
                </c:pt>
                <c:pt idx="64">
                  <c:v>0.55000000000000004</c:v>
                </c:pt>
                <c:pt idx="65">
                  <c:v>0.11199999999999999</c:v>
                </c:pt>
                <c:pt idx="66">
                  <c:v>2E-3</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2-D880-49E5-ACDA-D16C8882C3D3}"/>
            </c:ext>
          </c:extLst>
        </c:ser>
        <c:ser>
          <c:idx val="3"/>
          <c:order val="3"/>
          <c:tx>
            <c:strRef>
              <c:f>'SI 3. Sediment texture NSS'!$B$8</c:f>
              <c:strCache>
                <c:ptCount val="1"/>
                <c:pt idx="0">
                  <c:v>NA-22-D2</c:v>
                </c:pt>
              </c:strCache>
            </c:strRef>
          </c:tx>
          <c:spPr>
            <a:ln w="12700" cap="rnd">
              <a:solidFill>
                <a:schemeClr val="accent2"/>
              </a:solidFill>
              <a:prstDash val="solid"/>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NSS'!$Z$8:$CT$8</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0.01</c:v>
                </c:pt>
                <c:pt idx="30">
                  <c:v>6.266666666666669E-2</c:v>
                </c:pt>
                <c:pt idx="31">
                  <c:v>0.13866666666666666</c:v>
                </c:pt>
                <c:pt idx="32">
                  <c:v>0.20666666666666669</c:v>
                </c:pt>
                <c:pt idx="33">
                  <c:v>0.32666666666666672</c:v>
                </c:pt>
                <c:pt idx="34">
                  <c:v>0.45866666666666667</c:v>
                </c:pt>
                <c:pt idx="35">
                  <c:v>0.55266666666666664</c:v>
                </c:pt>
                <c:pt idx="36">
                  <c:v>0.67933333333333334</c:v>
                </c:pt>
                <c:pt idx="37">
                  <c:v>0.79933333333333323</c:v>
                </c:pt>
                <c:pt idx="38">
                  <c:v>0.874</c:v>
                </c:pt>
                <c:pt idx="39">
                  <c:v>0.96266666666666678</c:v>
                </c:pt>
                <c:pt idx="40">
                  <c:v>1.0813333333333333</c:v>
                </c:pt>
                <c:pt idx="41">
                  <c:v>1.1813333333333333</c:v>
                </c:pt>
                <c:pt idx="42">
                  <c:v>1.3113333333333335</c:v>
                </c:pt>
                <c:pt idx="43">
                  <c:v>1.6273333333333335</c:v>
                </c:pt>
                <c:pt idx="44">
                  <c:v>1.8993333333333333</c:v>
                </c:pt>
                <c:pt idx="45">
                  <c:v>2.2173333333333334</c:v>
                </c:pt>
                <c:pt idx="46">
                  <c:v>2.9939999999999998</c:v>
                </c:pt>
                <c:pt idx="47">
                  <c:v>3.5300000000000002</c:v>
                </c:pt>
                <c:pt idx="48">
                  <c:v>4.078666666666666</c:v>
                </c:pt>
                <c:pt idx="49">
                  <c:v>5.2253333333333334</c:v>
                </c:pt>
                <c:pt idx="50">
                  <c:v>5.8186666666666671</c:v>
                </c:pt>
                <c:pt idx="51">
                  <c:v>6.3793333333333333</c:v>
                </c:pt>
                <c:pt idx="52">
                  <c:v>7.1526666666666667</c:v>
                </c:pt>
                <c:pt idx="53">
                  <c:v>7.3546666666666676</c:v>
                </c:pt>
                <c:pt idx="54">
                  <c:v>7.461333333333334</c:v>
                </c:pt>
                <c:pt idx="55">
                  <c:v>7.2320000000000002</c:v>
                </c:pt>
                <c:pt idx="56">
                  <c:v>6.6786666666666656</c:v>
                </c:pt>
                <c:pt idx="57">
                  <c:v>6.1506666666666661</c:v>
                </c:pt>
                <c:pt idx="58">
                  <c:v>5.0613333333333346</c:v>
                </c:pt>
                <c:pt idx="59">
                  <c:v>4.0059999999999993</c:v>
                </c:pt>
                <c:pt idx="60">
                  <c:v>3.2053333333333334</c:v>
                </c:pt>
                <c:pt idx="61">
                  <c:v>2.0213333333333332</c:v>
                </c:pt>
                <c:pt idx="62">
                  <c:v>0.88866666666666672</c:v>
                </c:pt>
                <c:pt idx="63">
                  <c:v>0.36933333333333335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3-D880-49E5-ACDA-D16C8882C3D3}"/>
            </c:ext>
          </c:extLst>
        </c:ser>
        <c:dLbls>
          <c:showLegendKey val="0"/>
          <c:showVal val="0"/>
          <c:showCatName val="0"/>
          <c:showSerName val="0"/>
          <c:showPercent val="0"/>
          <c:showBubbleSize val="0"/>
        </c:dLbls>
        <c:axId val="384250200"/>
        <c:axId val="384250528"/>
      </c:scatterChart>
      <c:scatterChart>
        <c:scatterStyle val="lineMarker"/>
        <c:varyColors val="0"/>
        <c:ser>
          <c:idx val="4"/>
          <c:order val="4"/>
          <c:tx>
            <c:v>W plinth (Lancaster, 1981)</c:v>
          </c:tx>
          <c:spPr>
            <a:ln w="19050" cap="rnd">
              <a:solidFill>
                <a:schemeClr val="accent5"/>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NSS'!$AF$74:$AM$74</c:f>
              <c:numCache>
                <c:formatCode>0.00</c:formatCode>
                <c:ptCount val="8"/>
                <c:pt idx="0">
                  <c:v>0.15</c:v>
                </c:pt>
                <c:pt idx="1">
                  <c:v>1.02</c:v>
                </c:pt>
                <c:pt idx="2">
                  <c:v>29.57</c:v>
                </c:pt>
                <c:pt idx="3">
                  <c:v>25.39</c:v>
                </c:pt>
                <c:pt idx="4">
                  <c:v>15.05</c:v>
                </c:pt>
                <c:pt idx="5">
                  <c:v>13.02</c:v>
                </c:pt>
                <c:pt idx="6">
                  <c:v>9.68</c:v>
                </c:pt>
                <c:pt idx="7">
                  <c:v>3.92</c:v>
                </c:pt>
              </c:numCache>
            </c:numRef>
          </c:yVal>
          <c:smooth val="0"/>
          <c:extLst>
            <c:ext xmlns:c16="http://schemas.microsoft.com/office/drawing/2014/chart" uri="{C3380CC4-5D6E-409C-BE32-E72D297353CC}">
              <c16:uniqueId val="{00000004-D880-49E5-ACDA-D16C8882C3D3}"/>
            </c:ext>
          </c:extLst>
        </c:ser>
        <c:ser>
          <c:idx val="6"/>
          <c:order val="5"/>
          <c:tx>
            <c:v>Linear crest (Lancaster, 1981)</c:v>
          </c:tx>
          <c:spPr>
            <a:ln w="9525" cap="rnd">
              <a:solidFill>
                <a:schemeClr val="accent1">
                  <a:lumMod val="60000"/>
                </a:schemeClr>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NSS'!$AF$76:$AM$76</c:f>
              <c:numCache>
                <c:formatCode>0.00</c:formatCode>
                <c:ptCount val="8"/>
                <c:pt idx="0">
                  <c:v>0</c:v>
                </c:pt>
                <c:pt idx="1">
                  <c:v>0</c:v>
                </c:pt>
                <c:pt idx="2">
                  <c:v>0.97</c:v>
                </c:pt>
                <c:pt idx="3">
                  <c:v>9.2799999999999994</c:v>
                </c:pt>
                <c:pt idx="4">
                  <c:v>45.12</c:v>
                </c:pt>
                <c:pt idx="5">
                  <c:v>34.21</c:v>
                </c:pt>
                <c:pt idx="6">
                  <c:v>7.34</c:v>
                </c:pt>
                <c:pt idx="7">
                  <c:v>1.03</c:v>
                </c:pt>
              </c:numCache>
            </c:numRef>
          </c:yVal>
          <c:smooth val="0"/>
          <c:extLst>
            <c:ext xmlns:c16="http://schemas.microsoft.com/office/drawing/2014/chart" uri="{C3380CC4-5D6E-409C-BE32-E72D297353CC}">
              <c16:uniqueId val="{00000006-D880-49E5-ACDA-D16C8882C3D3}"/>
            </c:ext>
          </c:extLst>
        </c:ser>
        <c:ser>
          <c:idx val="5"/>
          <c:order val="6"/>
          <c:tx>
            <c:v>Interdune (Lancaster, 1981)</c:v>
          </c:tx>
          <c:spPr>
            <a:ln w="9525" cap="rnd">
              <a:solidFill>
                <a:schemeClr val="accent6"/>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NSS'!$AF$73:$AM$73</c:f>
              <c:numCache>
                <c:formatCode>0.00</c:formatCode>
                <c:ptCount val="8"/>
                <c:pt idx="0">
                  <c:v>2.0699999999999998</c:v>
                </c:pt>
                <c:pt idx="1">
                  <c:v>4.4800000000000004</c:v>
                </c:pt>
                <c:pt idx="2">
                  <c:v>20.78</c:v>
                </c:pt>
                <c:pt idx="3">
                  <c:v>25.99</c:v>
                </c:pt>
                <c:pt idx="4">
                  <c:v>21.7</c:v>
                </c:pt>
                <c:pt idx="5">
                  <c:v>12.16</c:v>
                </c:pt>
                <c:pt idx="6">
                  <c:v>8.5</c:v>
                </c:pt>
                <c:pt idx="7">
                  <c:v>4.5999999999999996</c:v>
                </c:pt>
              </c:numCache>
            </c:numRef>
          </c:yVal>
          <c:smooth val="0"/>
          <c:extLst>
            <c:ext xmlns:c16="http://schemas.microsoft.com/office/drawing/2014/chart" uri="{C3380CC4-5D6E-409C-BE32-E72D297353CC}">
              <c16:uniqueId val="{00000005-D880-49E5-ACDA-D16C8882C3D3}"/>
            </c:ext>
          </c:extLst>
        </c:ser>
        <c:ser>
          <c:idx val="7"/>
          <c:order val="7"/>
          <c:tx>
            <c:v>Zibar site IX (Lancaster, 1981)</c:v>
          </c:tx>
          <c:spPr>
            <a:ln w="9525" cap="rnd">
              <a:solidFill>
                <a:schemeClr val="accent2">
                  <a:lumMod val="60000"/>
                </a:schemeClr>
              </a:solidFill>
              <a:round/>
            </a:ln>
            <a:effectLst/>
          </c:spPr>
          <c:marker>
            <c:symbol val="none"/>
          </c:marker>
          <c:xVal>
            <c:numRef>
              <c:f>'SI 3. Sediment texture NSS'!$AF$71:$AM$71</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NSS'!$AF$170:$AM$170</c:f>
              <c:numCache>
                <c:formatCode>General</c:formatCode>
                <c:ptCount val="8"/>
                <c:pt idx="0">
                  <c:v>0</c:v>
                </c:pt>
                <c:pt idx="1">
                  <c:v>0.27</c:v>
                </c:pt>
                <c:pt idx="2">
                  <c:v>5.99</c:v>
                </c:pt>
                <c:pt idx="3">
                  <c:v>19.97</c:v>
                </c:pt>
                <c:pt idx="4">
                  <c:v>37.33</c:v>
                </c:pt>
                <c:pt idx="5">
                  <c:v>26.08</c:v>
                </c:pt>
                <c:pt idx="6">
                  <c:v>10.42</c:v>
                </c:pt>
                <c:pt idx="7">
                  <c:v>1.62</c:v>
                </c:pt>
              </c:numCache>
            </c:numRef>
          </c:yVal>
          <c:smooth val="0"/>
          <c:extLst>
            <c:ext xmlns:c16="http://schemas.microsoft.com/office/drawing/2014/chart" uri="{C3380CC4-5D6E-409C-BE32-E72D297353CC}">
              <c16:uniqueId val="{00000007-D880-49E5-ACDA-D16C8882C3D3}"/>
            </c:ext>
          </c:extLst>
        </c:ser>
        <c:dLbls>
          <c:showLegendKey val="0"/>
          <c:showVal val="0"/>
          <c:showCatName val="0"/>
          <c:showSerName val="0"/>
          <c:showPercent val="0"/>
          <c:showBubbleSize val="0"/>
        </c:dLbls>
        <c:axId val="832528016"/>
        <c:axId val="832523696"/>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valAx>
        <c:axId val="832523696"/>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r>
                  <a:rPr lang="en-GB">
                    <a:solidFill>
                      <a:schemeClr val="tx1">
                        <a:lumMod val="50000"/>
                        <a:lumOff val="50000"/>
                      </a:schemeClr>
                    </a:solidFill>
                  </a:rPr>
                  <a:t>Volume (%)</a:t>
                </a:r>
              </a:p>
              <a:p>
                <a:pPr>
                  <a:defRPr>
                    <a:solidFill>
                      <a:schemeClr val="tx1">
                        <a:lumMod val="50000"/>
                        <a:lumOff val="50000"/>
                      </a:schemeClr>
                    </a:solidFill>
                  </a:defRPr>
                </a:pPr>
                <a:r>
                  <a:rPr lang="en-GB">
                    <a:solidFill>
                      <a:schemeClr val="tx1">
                        <a:lumMod val="50000"/>
                        <a:lumOff val="50000"/>
                      </a:schemeClr>
                    </a:solidFill>
                  </a:rPr>
                  <a:t>Lancaster (1981) data</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en-US"/>
          </a:p>
        </c:txPr>
        <c:crossAx val="832528016"/>
        <c:crosses val="max"/>
        <c:crossBetween val="midCat"/>
      </c:valAx>
      <c:valAx>
        <c:axId val="832528016"/>
        <c:scaling>
          <c:orientation val="minMax"/>
        </c:scaling>
        <c:delete val="1"/>
        <c:axPos val="b"/>
        <c:numFmt formatCode="0" sourceLinked="1"/>
        <c:majorTickMark val="out"/>
        <c:minorTickMark val="none"/>
        <c:tickLblPos val="nextTo"/>
        <c:crossAx val="832523696"/>
        <c:crosses val="autoZero"/>
        <c:crossBetween val="midCat"/>
      </c:valAx>
      <c:spPr>
        <a:noFill/>
        <a:ln>
          <a:solidFill>
            <a:schemeClr val="tx1"/>
          </a:solidFill>
        </a:ln>
        <a:effectLst/>
      </c:spPr>
    </c:plotArea>
    <c:legend>
      <c:legendPos val="r"/>
      <c:layout>
        <c:manualLayout>
          <c:xMode val="edge"/>
          <c:yMode val="edge"/>
          <c:x val="0.49677450844960169"/>
          <c:y val="6.7391796805028895E-2"/>
          <c:w val="0.33300032232813004"/>
          <c:h val="0.46601145609739048"/>
        </c:manualLayout>
      </c:layout>
      <c:overlay val="0"/>
      <c:spPr>
        <a:noFill/>
        <a:ln>
          <a:solidFill>
            <a:schemeClr val="bg1">
              <a:lumMod val="75000"/>
            </a:schemeClr>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30445491907"/>
          <c:y val="4.1666526569046645E-2"/>
          <c:w val="0.71185301546311508"/>
          <c:h val="0.73463945023788346"/>
        </c:manualLayout>
      </c:layout>
      <c:scatterChart>
        <c:scatterStyle val="lineMarker"/>
        <c:varyColors val="0"/>
        <c:ser>
          <c:idx val="1"/>
          <c:order val="0"/>
          <c:tx>
            <c:strRef>
              <c:f>'SI 3. Sediment texture NSS'!$B$5</c:f>
              <c:strCache>
                <c:ptCount val="1"/>
                <c:pt idx="0">
                  <c:v>NA-22-D1 </c:v>
                </c:pt>
              </c:strCache>
            </c:strRef>
          </c:tx>
          <c:spPr>
            <a:ln w="12700" cap="rnd">
              <a:solidFill>
                <a:srgbClr val="C00000"/>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NSS'!$Z$5:$CT$5</c:f>
              <c:numCache>
                <c:formatCode>General</c:formatCode>
                <c:ptCount val="73"/>
                <c:pt idx="0">
                  <c:v>0</c:v>
                </c:pt>
                <c:pt idx="1">
                  <c:v>0</c:v>
                </c:pt>
                <c:pt idx="2">
                  <c:v>0</c:v>
                </c:pt>
                <c:pt idx="3">
                  <c:v>6.0000000000000001E-3</c:v>
                </c:pt>
                <c:pt idx="4">
                  <c:v>1.0666666666666668E-2</c:v>
                </c:pt>
                <c:pt idx="5">
                  <c:v>1.8666666666666668E-2</c:v>
                </c:pt>
                <c:pt idx="6">
                  <c:v>2.0666666666666667E-2</c:v>
                </c:pt>
                <c:pt idx="7">
                  <c:v>2.1999999999999999E-2</c:v>
                </c:pt>
                <c:pt idx="8">
                  <c:v>2.4E-2</c:v>
                </c:pt>
                <c:pt idx="9">
                  <c:v>2.8666666666666663E-2</c:v>
                </c:pt>
                <c:pt idx="10">
                  <c:v>3.2666666666666663E-2</c:v>
                </c:pt>
                <c:pt idx="11">
                  <c:v>3.3333333333333333E-2</c:v>
                </c:pt>
                <c:pt idx="12">
                  <c:v>3.6000000000000004E-2</c:v>
                </c:pt>
                <c:pt idx="13">
                  <c:v>4.0000000000000008E-2</c:v>
                </c:pt>
                <c:pt idx="14">
                  <c:v>4.0000000000000008E-2</c:v>
                </c:pt>
                <c:pt idx="15">
                  <c:v>4.066666666666667E-2</c:v>
                </c:pt>
                <c:pt idx="16">
                  <c:v>4.066666666666667E-2</c:v>
                </c:pt>
                <c:pt idx="17">
                  <c:v>4.0000000000000008E-2</c:v>
                </c:pt>
                <c:pt idx="18">
                  <c:v>3.3333333333333333E-2</c:v>
                </c:pt>
                <c:pt idx="19">
                  <c:v>2.0000000000000004E-2</c:v>
                </c:pt>
                <c:pt idx="20">
                  <c:v>0</c:v>
                </c:pt>
                <c:pt idx="21">
                  <c:v>0</c:v>
                </c:pt>
                <c:pt idx="22">
                  <c:v>0</c:v>
                </c:pt>
                <c:pt idx="23">
                  <c:v>0</c:v>
                </c:pt>
                <c:pt idx="24">
                  <c:v>0</c:v>
                </c:pt>
                <c:pt idx="25">
                  <c:v>0.01</c:v>
                </c:pt>
                <c:pt idx="26">
                  <c:v>2.6666666666666668E-2</c:v>
                </c:pt>
                <c:pt idx="27">
                  <c:v>0.12133333333333333</c:v>
                </c:pt>
                <c:pt idx="28">
                  <c:v>0.24400000000000002</c:v>
                </c:pt>
                <c:pt idx="29">
                  <c:v>0.36599999999999994</c:v>
                </c:pt>
                <c:pt idx="30">
                  <c:v>0.62000000000000022</c:v>
                </c:pt>
                <c:pt idx="31">
                  <c:v>0.90400000000000003</c:v>
                </c:pt>
                <c:pt idx="32">
                  <c:v>1.1373333333333333</c:v>
                </c:pt>
                <c:pt idx="33">
                  <c:v>1.5206666666666668</c:v>
                </c:pt>
                <c:pt idx="34">
                  <c:v>1.9040000000000001</c:v>
                </c:pt>
                <c:pt idx="35">
                  <c:v>2.1726666666666667</c:v>
                </c:pt>
                <c:pt idx="36">
                  <c:v>2.5326666666666666</c:v>
                </c:pt>
                <c:pt idx="37">
                  <c:v>2.8586666666666667</c:v>
                </c:pt>
                <c:pt idx="38">
                  <c:v>3.0406666666666666</c:v>
                </c:pt>
                <c:pt idx="39">
                  <c:v>3.2393333333333332</c:v>
                </c:pt>
                <c:pt idx="40">
                  <c:v>3.3740000000000001</c:v>
                </c:pt>
                <c:pt idx="41">
                  <c:v>3.4193333333333329</c:v>
                </c:pt>
                <c:pt idx="42">
                  <c:v>3.4506666666666659</c:v>
                </c:pt>
                <c:pt idx="43">
                  <c:v>3.4306666666666668</c:v>
                </c:pt>
                <c:pt idx="44">
                  <c:v>3.4106666666666672</c:v>
                </c:pt>
                <c:pt idx="45">
                  <c:v>3.3886666666666674</c:v>
                </c:pt>
                <c:pt idx="46">
                  <c:v>3.3960000000000004</c:v>
                </c:pt>
                <c:pt idx="47">
                  <c:v>3.4313333333333333</c:v>
                </c:pt>
                <c:pt idx="48">
                  <c:v>3.4726666666666666</c:v>
                </c:pt>
                <c:pt idx="49">
                  <c:v>3.6220000000000008</c:v>
                </c:pt>
                <c:pt idx="50">
                  <c:v>3.722666666666667</c:v>
                </c:pt>
                <c:pt idx="51">
                  <c:v>3.8193333333333337</c:v>
                </c:pt>
                <c:pt idx="52">
                  <c:v>3.9733333333333336</c:v>
                </c:pt>
                <c:pt idx="53">
                  <c:v>4.0146666666666668</c:v>
                </c:pt>
                <c:pt idx="54">
                  <c:v>4.032</c:v>
                </c:pt>
                <c:pt idx="55">
                  <c:v>3.9513333333333334</c:v>
                </c:pt>
                <c:pt idx="56">
                  <c:v>3.7679999999999998</c:v>
                </c:pt>
                <c:pt idx="57">
                  <c:v>3.5853333333333333</c:v>
                </c:pt>
                <c:pt idx="58">
                  <c:v>3.1926666666666668</c:v>
                </c:pt>
                <c:pt idx="59">
                  <c:v>2.7639999999999998</c:v>
                </c:pt>
                <c:pt idx="60">
                  <c:v>2.4253333333333336</c:v>
                </c:pt>
                <c:pt idx="61">
                  <c:v>1.8953333333333329</c:v>
                </c:pt>
                <c:pt idx="62">
                  <c:v>1.3893333333333331</c:v>
                </c:pt>
                <c:pt idx="63">
                  <c:v>1.0393333333333332</c:v>
                </c:pt>
                <c:pt idx="64">
                  <c:v>0.56066666666666665</c:v>
                </c:pt>
                <c:pt idx="65">
                  <c:v>0.20333333333333331</c:v>
                </c:pt>
                <c:pt idx="66">
                  <c:v>7.6666666666666675E-2</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0-6261-4AB6-B382-79120F2C659C}"/>
            </c:ext>
          </c:extLst>
        </c:ser>
        <c:ser>
          <c:idx val="0"/>
          <c:order val="1"/>
          <c:tx>
            <c:strRef>
              <c:f>'SI 3. Sediment texture NSS'!$B$6</c:f>
              <c:strCache>
                <c:ptCount val="1"/>
                <c:pt idx="0">
                  <c:v>NA-22-GT2 </c:v>
                </c:pt>
              </c:strCache>
            </c:strRef>
          </c:tx>
          <c:spPr>
            <a:ln w="12700" cap="rnd">
              <a:solidFill>
                <a:schemeClr val="tx1">
                  <a:lumMod val="50000"/>
                  <a:lumOff val="50000"/>
                </a:schemeClr>
              </a:solidFill>
              <a:prstDash val="dash"/>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NSS'!$Z$6:$CT$6</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0.02</c:v>
                </c:pt>
                <c:pt idx="30">
                  <c:v>0.12</c:v>
                </c:pt>
                <c:pt idx="31">
                  <c:v>0.22000000000000003</c:v>
                </c:pt>
                <c:pt idx="32">
                  <c:v>0.312</c:v>
                </c:pt>
                <c:pt idx="33">
                  <c:v>0.48200000000000004</c:v>
                </c:pt>
                <c:pt idx="34">
                  <c:v>0.68600000000000005</c:v>
                </c:pt>
                <c:pt idx="35">
                  <c:v>0.85199999999999998</c:v>
                </c:pt>
                <c:pt idx="36">
                  <c:v>1.0960000000000001</c:v>
                </c:pt>
                <c:pt idx="37">
                  <c:v>1.4019999999999999</c:v>
                </c:pt>
                <c:pt idx="38">
                  <c:v>1.6219999999999999</c:v>
                </c:pt>
                <c:pt idx="39">
                  <c:v>1.9059999999999999</c:v>
                </c:pt>
                <c:pt idx="40">
                  <c:v>2.29</c:v>
                </c:pt>
                <c:pt idx="41">
                  <c:v>2.5419999999999998</c:v>
                </c:pt>
                <c:pt idx="42">
                  <c:v>2.8460000000000001</c:v>
                </c:pt>
                <c:pt idx="43">
                  <c:v>3.3140000000000001</c:v>
                </c:pt>
                <c:pt idx="44">
                  <c:v>3.6020000000000003</c:v>
                </c:pt>
                <c:pt idx="45">
                  <c:v>3.9119999999999999</c:v>
                </c:pt>
                <c:pt idx="46">
                  <c:v>4.4560000000000004</c:v>
                </c:pt>
                <c:pt idx="47">
                  <c:v>4.74</c:v>
                </c:pt>
                <c:pt idx="48">
                  <c:v>5.0259999999999998</c:v>
                </c:pt>
                <c:pt idx="49">
                  <c:v>5.4820000000000002</c:v>
                </c:pt>
                <c:pt idx="50">
                  <c:v>5.6480000000000006</c:v>
                </c:pt>
                <c:pt idx="51">
                  <c:v>5.7919999999999998</c:v>
                </c:pt>
                <c:pt idx="52">
                  <c:v>5.86</c:v>
                </c:pt>
                <c:pt idx="53">
                  <c:v>5.734</c:v>
                </c:pt>
                <c:pt idx="54">
                  <c:v>5.58</c:v>
                </c:pt>
                <c:pt idx="55">
                  <c:v>5.12</c:v>
                </c:pt>
                <c:pt idx="56">
                  <c:v>4.6120000000000001</c:v>
                </c:pt>
                <c:pt idx="57">
                  <c:v>4.168000000000001</c:v>
                </c:pt>
                <c:pt idx="58">
                  <c:v>3.3620000000000005</c:v>
                </c:pt>
                <c:pt idx="59">
                  <c:v>2.6659999999999999</c:v>
                </c:pt>
                <c:pt idx="60">
                  <c:v>2.1480000000000001</c:v>
                </c:pt>
                <c:pt idx="61">
                  <c:v>1.39</c:v>
                </c:pt>
                <c:pt idx="62">
                  <c:v>0.66799999999999993</c:v>
                </c:pt>
                <c:pt idx="63">
                  <c:v>0.30600000000000005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1-6261-4AB6-B382-79120F2C659C}"/>
            </c:ext>
          </c:extLst>
        </c:ser>
        <c:ser>
          <c:idx val="2"/>
          <c:order val="2"/>
          <c:tx>
            <c:strRef>
              <c:f>'SI 3. Sediment texture NSS'!$B$7</c:f>
              <c:strCache>
                <c:ptCount val="1"/>
                <c:pt idx="0">
                  <c:v>NA-22-GT1</c:v>
                </c:pt>
              </c:strCache>
            </c:strRef>
          </c:tx>
          <c:spPr>
            <a:ln w="19050" cap="rnd">
              <a:solidFill>
                <a:schemeClr val="accent3"/>
              </a:solidFill>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NSS'!$Z$7:$CT$7</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4.2000000000000003E-2</c:v>
                </c:pt>
                <c:pt idx="16">
                  <c:v>5.2000000000000005E-2</c:v>
                </c:pt>
                <c:pt idx="17">
                  <c:v>0.06</c:v>
                </c:pt>
                <c:pt idx="18">
                  <c:v>6.2E-2</c:v>
                </c:pt>
                <c:pt idx="19">
                  <c:v>0.06</c:v>
                </c:pt>
                <c:pt idx="20">
                  <c:v>0.06</c:v>
                </c:pt>
                <c:pt idx="21">
                  <c:v>0.05</c:v>
                </c:pt>
                <c:pt idx="22">
                  <c:v>0.02</c:v>
                </c:pt>
                <c:pt idx="23">
                  <c:v>0</c:v>
                </c:pt>
                <c:pt idx="24">
                  <c:v>0</c:v>
                </c:pt>
                <c:pt idx="25">
                  <c:v>0</c:v>
                </c:pt>
                <c:pt idx="26">
                  <c:v>0</c:v>
                </c:pt>
                <c:pt idx="27">
                  <c:v>0</c:v>
                </c:pt>
                <c:pt idx="28">
                  <c:v>3.4000000000000002E-2</c:v>
                </c:pt>
                <c:pt idx="29">
                  <c:v>0.08</c:v>
                </c:pt>
                <c:pt idx="30">
                  <c:v>0.2</c:v>
                </c:pt>
                <c:pt idx="31">
                  <c:v>0.372</c:v>
                </c:pt>
                <c:pt idx="32">
                  <c:v>0.53200000000000003</c:v>
                </c:pt>
                <c:pt idx="33">
                  <c:v>0.82399999999999984</c:v>
                </c:pt>
                <c:pt idx="34">
                  <c:v>1.1739999999999999</c:v>
                </c:pt>
                <c:pt idx="35">
                  <c:v>1.4419999999999999</c:v>
                </c:pt>
                <c:pt idx="36">
                  <c:v>1.8380000000000003</c:v>
                </c:pt>
                <c:pt idx="37">
                  <c:v>2.2799999999999998</c:v>
                </c:pt>
                <c:pt idx="38">
                  <c:v>2.5620000000000003</c:v>
                </c:pt>
                <c:pt idx="39">
                  <c:v>2.91</c:v>
                </c:pt>
                <c:pt idx="40">
                  <c:v>3.278</c:v>
                </c:pt>
                <c:pt idx="41">
                  <c:v>3.464</c:v>
                </c:pt>
                <c:pt idx="42">
                  <c:v>3.66</c:v>
                </c:pt>
                <c:pt idx="43">
                  <c:v>3.85</c:v>
                </c:pt>
                <c:pt idx="44">
                  <c:v>3.9160000000000004</c:v>
                </c:pt>
                <c:pt idx="45">
                  <c:v>3.9800000000000004</c:v>
                </c:pt>
                <c:pt idx="46">
                  <c:v>4.05</c:v>
                </c:pt>
                <c:pt idx="47">
                  <c:v>4.0839999999999996</c:v>
                </c:pt>
                <c:pt idx="48">
                  <c:v>4.12</c:v>
                </c:pt>
                <c:pt idx="49">
                  <c:v>4.1920000000000002</c:v>
                </c:pt>
                <c:pt idx="50">
                  <c:v>4.2379999999999995</c:v>
                </c:pt>
                <c:pt idx="51">
                  <c:v>4.282</c:v>
                </c:pt>
                <c:pt idx="52">
                  <c:v>4.3339999999999996</c:v>
                </c:pt>
                <c:pt idx="53">
                  <c:v>4.3160000000000007</c:v>
                </c:pt>
                <c:pt idx="54">
                  <c:v>4.2840000000000007</c:v>
                </c:pt>
                <c:pt idx="55">
                  <c:v>4.1340000000000003</c:v>
                </c:pt>
                <c:pt idx="56">
                  <c:v>3.9079999999999999</c:v>
                </c:pt>
                <c:pt idx="57">
                  <c:v>3.6959999999999993</c:v>
                </c:pt>
                <c:pt idx="58">
                  <c:v>3.2640000000000002</c:v>
                </c:pt>
                <c:pt idx="59">
                  <c:v>2.8120000000000003</c:v>
                </c:pt>
                <c:pt idx="60">
                  <c:v>2.4560000000000004</c:v>
                </c:pt>
                <c:pt idx="61">
                  <c:v>1.9059999999999999</c:v>
                </c:pt>
                <c:pt idx="62">
                  <c:v>1.4</c:v>
                </c:pt>
                <c:pt idx="63">
                  <c:v>1.044</c:v>
                </c:pt>
                <c:pt idx="64">
                  <c:v>0.55000000000000004</c:v>
                </c:pt>
                <c:pt idx="65">
                  <c:v>0.11199999999999999</c:v>
                </c:pt>
                <c:pt idx="66">
                  <c:v>2E-3</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2-6261-4AB6-B382-79120F2C659C}"/>
            </c:ext>
          </c:extLst>
        </c:ser>
        <c:ser>
          <c:idx val="3"/>
          <c:order val="3"/>
          <c:tx>
            <c:strRef>
              <c:f>'SI 3. Sediment texture NSS'!$B$8</c:f>
              <c:strCache>
                <c:ptCount val="1"/>
                <c:pt idx="0">
                  <c:v>NA-22-D2</c:v>
                </c:pt>
              </c:strCache>
            </c:strRef>
          </c:tx>
          <c:spPr>
            <a:ln w="12700" cap="rnd">
              <a:solidFill>
                <a:schemeClr val="accent2"/>
              </a:solidFill>
              <a:prstDash val="solid"/>
              <a:round/>
            </a:ln>
            <a:effectLst/>
          </c:spPr>
          <c:marker>
            <c:symbol val="none"/>
          </c:marker>
          <c:xVal>
            <c:numRef>
              <c:f>'SI 3. Sediment texture NSS'!$Z$4:$CT$4</c:f>
              <c:numCache>
                <c:formatCode>General</c:formatCode>
                <c:ptCount val="73"/>
                <c:pt idx="0">
                  <c:v>3.91</c:v>
                </c:pt>
                <c:pt idx="1">
                  <c:v>4.26</c:v>
                </c:pt>
                <c:pt idx="2">
                  <c:v>4.6500000000000004</c:v>
                </c:pt>
                <c:pt idx="3">
                  <c:v>5.07</c:v>
                </c:pt>
                <c:pt idx="4">
                  <c:v>5.52</c:v>
                </c:pt>
                <c:pt idx="5">
                  <c:v>6.02</c:v>
                </c:pt>
                <c:pt idx="6">
                  <c:v>6.57</c:v>
                </c:pt>
                <c:pt idx="7">
                  <c:v>7.16</c:v>
                </c:pt>
                <c:pt idx="8">
                  <c:v>7.81</c:v>
                </c:pt>
                <c:pt idx="9">
                  <c:v>8.52</c:v>
                </c:pt>
                <c:pt idx="10">
                  <c:v>9.2899999999999991</c:v>
                </c:pt>
                <c:pt idx="11">
                  <c:v>10.1</c:v>
                </c:pt>
                <c:pt idx="12">
                  <c:v>11</c:v>
                </c:pt>
                <c:pt idx="13">
                  <c:v>12</c:v>
                </c:pt>
                <c:pt idx="14">
                  <c:v>13.1</c:v>
                </c:pt>
                <c:pt idx="15">
                  <c:v>14.3</c:v>
                </c:pt>
                <c:pt idx="16">
                  <c:v>15.6</c:v>
                </c:pt>
                <c:pt idx="17">
                  <c:v>17</c:v>
                </c:pt>
                <c:pt idx="18">
                  <c:v>18.600000000000001</c:v>
                </c:pt>
                <c:pt idx="19">
                  <c:v>20.3</c:v>
                </c:pt>
                <c:pt idx="20">
                  <c:v>22.1</c:v>
                </c:pt>
                <c:pt idx="21">
                  <c:v>24.1</c:v>
                </c:pt>
                <c:pt idx="22">
                  <c:v>26.3</c:v>
                </c:pt>
                <c:pt idx="23">
                  <c:v>28.7</c:v>
                </c:pt>
                <c:pt idx="24">
                  <c:v>31.2</c:v>
                </c:pt>
                <c:pt idx="25">
                  <c:v>34.1</c:v>
                </c:pt>
                <c:pt idx="26">
                  <c:v>37.200000000000003</c:v>
                </c:pt>
                <c:pt idx="27">
                  <c:v>40.5</c:v>
                </c:pt>
                <c:pt idx="28">
                  <c:v>44.2</c:v>
                </c:pt>
                <c:pt idx="29">
                  <c:v>48.2</c:v>
                </c:pt>
                <c:pt idx="30">
                  <c:v>52.6</c:v>
                </c:pt>
                <c:pt idx="31">
                  <c:v>57.3</c:v>
                </c:pt>
                <c:pt idx="32">
                  <c:v>62.5</c:v>
                </c:pt>
                <c:pt idx="33">
                  <c:v>68.2</c:v>
                </c:pt>
                <c:pt idx="34">
                  <c:v>74.3</c:v>
                </c:pt>
                <c:pt idx="35">
                  <c:v>81</c:v>
                </c:pt>
                <c:pt idx="36">
                  <c:v>88.4</c:v>
                </c:pt>
                <c:pt idx="37">
                  <c:v>96.4</c:v>
                </c:pt>
                <c:pt idx="38">
                  <c:v>105</c:v>
                </c:pt>
                <c:pt idx="39">
                  <c:v>115</c:v>
                </c:pt>
                <c:pt idx="40">
                  <c:v>125</c:v>
                </c:pt>
                <c:pt idx="41">
                  <c:v>136</c:v>
                </c:pt>
                <c:pt idx="42">
                  <c:v>149</c:v>
                </c:pt>
                <c:pt idx="43">
                  <c:v>162</c:v>
                </c:pt>
                <c:pt idx="44">
                  <c:v>177</c:v>
                </c:pt>
                <c:pt idx="45">
                  <c:v>193</c:v>
                </c:pt>
                <c:pt idx="46">
                  <c:v>210</c:v>
                </c:pt>
                <c:pt idx="47">
                  <c:v>229</c:v>
                </c:pt>
                <c:pt idx="48">
                  <c:v>250</c:v>
                </c:pt>
                <c:pt idx="49">
                  <c:v>273</c:v>
                </c:pt>
                <c:pt idx="50">
                  <c:v>297</c:v>
                </c:pt>
                <c:pt idx="51">
                  <c:v>324</c:v>
                </c:pt>
                <c:pt idx="52">
                  <c:v>354</c:v>
                </c:pt>
                <c:pt idx="53">
                  <c:v>386</c:v>
                </c:pt>
                <c:pt idx="54">
                  <c:v>420</c:v>
                </c:pt>
                <c:pt idx="55">
                  <c:v>458</c:v>
                </c:pt>
                <c:pt idx="56">
                  <c:v>500</c:v>
                </c:pt>
                <c:pt idx="57">
                  <c:v>545</c:v>
                </c:pt>
                <c:pt idx="58">
                  <c:v>595</c:v>
                </c:pt>
                <c:pt idx="59">
                  <c:v>648</c:v>
                </c:pt>
                <c:pt idx="60">
                  <c:v>707</c:v>
                </c:pt>
                <c:pt idx="61">
                  <c:v>771</c:v>
                </c:pt>
                <c:pt idx="62">
                  <c:v>841</c:v>
                </c:pt>
                <c:pt idx="63">
                  <c:v>917</c:v>
                </c:pt>
                <c:pt idx="64">
                  <c:v>1000</c:v>
                </c:pt>
                <c:pt idx="65">
                  <c:v>1090</c:v>
                </c:pt>
                <c:pt idx="66">
                  <c:v>1190</c:v>
                </c:pt>
                <c:pt idx="67">
                  <c:v>1300</c:v>
                </c:pt>
                <c:pt idx="68">
                  <c:v>1410</c:v>
                </c:pt>
                <c:pt idx="69">
                  <c:v>1540</c:v>
                </c:pt>
                <c:pt idx="70">
                  <c:v>1680</c:v>
                </c:pt>
                <c:pt idx="71">
                  <c:v>1830</c:v>
                </c:pt>
                <c:pt idx="72">
                  <c:v>2000</c:v>
                </c:pt>
              </c:numCache>
            </c:numRef>
          </c:xVal>
          <c:yVal>
            <c:numRef>
              <c:f>'SI 3. Sediment texture NSS'!$Z$8:$CT$8</c:f>
              <c:numCache>
                <c:formatCode>General</c:formatCode>
                <c:ptCount val="7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0.01</c:v>
                </c:pt>
                <c:pt idx="30">
                  <c:v>6.266666666666669E-2</c:v>
                </c:pt>
                <c:pt idx="31">
                  <c:v>0.13866666666666666</c:v>
                </c:pt>
                <c:pt idx="32">
                  <c:v>0.20666666666666669</c:v>
                </c:pt>
                <c:pt idx="33">
                  <c:v>0.32666666666666672</c:v>
                </c:pt>
                <c:pt idx="34">
                  <c:v>0.45866666666666667</c:v>
                </c:pt>
                <c:pt idx="35">
                  <c:v>0.55266666666666664</c:v>
                </c:pt>
                <c:pt idx="36">
                  <c:v>0.67933333333333334</c:v>
                </c:pt>
                <c:pt idx="37">
                  <c:v>0.79933333333333323</c:v>
                </c:pt>
                <c:pt idx="38">
                  <c:v>0.874</c:v>
                </c:pt>
                <c:pt idx="39">
                  <c:v>0.96266666666666678</c:v>
                </c:pt>
                <c:pt idx="40">
                  <c:v>1.0813333333333333</c:v>
                </c:pt>
                <c:pt idx="41">
                  <c:v>1.1813333333333333</c:v>
                </c:pt>
                <c:pt idx="42">
                  <c:v>1.3113333333333335</c:v>
                </c:pt>
                <c:pt idx="43">
                  <c:v>1.6273333333333335</c:v>
                </c:pt>
                <c:pt idx="44">
                  <c:v>1.8993333333333333</c:v>
                </c:pt>
                <c:pt idx="45">
                  <c:v>2.2173333333333334</c:v>
                </c:pt>
                <c:pt idx="46">
                  <c:v>2.9939999999999998</c:v>
                </c:pt>
                <c:pt idx="47">
                  <c:v>3.5300000000000002</c:v>
                </c:pt>
                <c:pt idx="48">
                  <c:v>4.078666666666666</c:v>
                </c:pt>
                <c:pt idx="49">
                  <c:v>5.2253333333333334</c:v>
                </c:pt>
                <c:pt idx="50">
                  <c:v>5.8186666666666671</c:v>
                </c:pt>
                <c:pt idx="51">
                  <c:v>6.3793333333333333</c:v>
                </c:pt>
                <c:pt idx="52">
                  <c:v>7.1526666666666667</c:v>
                </c:pt>
                <c:pt idx="53">
                  <c:v>7.3546666666666676</c:v>
                </c:pt>
                <c:pt idx="54">
                  <c:v>7.461333333333334</c:v>
                </c:pt>
                <c:pt idx="55">
                  <c:v>7.2320000000000002</c:v>
                </c:pt>
                <c:pt idx="56">
                  <c:v>6.6786666666666656</c:v>
                </c:pt>
                <c:pt idx="57">
                  <c:v>6.1506666666666661</c:v>
                </c:pt>
                <c:pt idx="58">
                  <c:v>5.0613333333333346</c:v>
                </c:pt>
                <c:pt idx="59">
                  <c:v>4.0059999999999993</c:v>
                </c:pt>
                <c:pt idx="60">
                  <c:v>3.2053333333333334</c:v>
                </c:pt>
                <c:pt idx="61">
                  <c:v>2.0213333333333332</c:v>
                </c:pt>
                <c:pt idx="62">
                  <c:v>0.88866666666666672</c:v>
                </c:pt>
                <c:pt idx="63">
                  <c:v>0.36933333333333335</c:v>
                </c:pt>
                <c:pt idx="64">
                  <c:v>0</c:v>
                </c:pt>
                <c:pt idx="65">
                  <c:v>0</c:v>
                </c:pt>
                <c:pt idx="66">
                  <c:v>0</c:v>
                </c:pt>
                <c:pt idx="67">
                  <c:v>0</c:v>
                </c:pt>
                <c:pt idx="68">
                  <c:v>0</c:v>
                </c:pt>
                <c:pt idx="69">
                  <c:v>0</c:v>
                </c:pt>
                <c:pt idx="70">
                  <c:v>0</c:v>
                </c:pt>
                <c:pt idx="71">
                  <c:v>0</c:v>
                </c:pt>
                <c:pt idx="72">
                  <c:v>0</c:v>
                </c:pt>
              </c:numCache>
            </c:numRef>
          </c:yVal>
          <c:smooth val="0"/>
          <c:extLst>
            <c:ext xmlns:c16="http://schemas.microsoft.com/office/drawing/2014/chart" uri="{C3380CC4-5D6E-409C-BE32-E72D297353CC}">
              <c16:uniqueId val="{00000003-6261-4AB6-B382-79120F2C659C}"/>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legend>
      <c:legendPos val="r"/>
      <c:layout>
        <c:manualLayout>
          <c:xMode val="edge"/>
          <c:yMode val="edge"/>
          <c:x val="0.54355807086614172"/>
          <c:y val="6.7391796805028895E-2"/>
          <c:w val="0.28621664479440068"/>
          <c:h val="0.24767491012569515"/>
        </c:manualLayout>
      </c:layout>
      <c:overlay val="0"/>
      <c:spPr>
        <a:noFill/>
        <a:ln>
          <a:solidFill>
            <a:schemeClr val="bg1">
              <a:lumMod val="75000"/>
            </a:schemeClr>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1"/>
          <c:order val="0"/>
          <c:spPr>
            <a:ln w="19050" cap="rnd">
              <a:solidFill>
                <a:schemeClr val="accent2"/>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NSS'!$AF$313:$AM$313</c:f>
              <c:numCache>
                <c:formatCode>General</c:formatCode>
                <c:ptCount val="8"/>
                <c:pt idx="0">
                  <c:v>0</c:v>
                </c:pt>
                <c:pt idx="1">
                  <c:v>0</c:v>
                </c:pt>
                <c:pt idx="2">
                  <c:v>15.31</c:v>
                </c:pt>
                <c:pt idx="3">
                  <c:v>21.85</c:v>
                </c:pt>
                <c:pt idx="4">
                  <c:v>26.97</c:v>
                </c:pt>
                <c:pt idx="5">
                  <c:v>23.56</c:v>
                </c:pt>
                <c:pt idx="6">
                  <c:v>9.6</c:v>
                </c:pt>
                <c:pt idx="7">
                  <c:v>2.17</c:v>
                </c:pt>
              </c:numCache>
            </c:numRef>
          </c:yVal>
          <c:smooth val="0"/>
          <c:extLst>
            <c:ext xmlns:c16="http://schemas.microsoft.com/office/drawing/2014/chart" uri="{C3380CC4-5D6E-409C-BE32-E72D297353CC}">
              <c16:uniqueId val="{00000000-7799-4B62-9D39-518C1C291D6A}"/>
            </c:ext>
          </c:extLst>
        </c:ser>
        <c:ser>
          <c:idx val="0"/>
          <c:order val="1"/>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NSS'!$AF$314:$AM$314</c:f>
              <c:numCache>
                <c:formatCode>General</c:formatCode>
                <c:ptCount val="8"/>
                <c:pt idx="0">
                  <c:v>0</c:v>
                </c:pt>
                <c:pt idx="1">
                  <c:v>1.27</c:v>
                </c:pt>
                <c:pt idx="2">
                  <c:v>28.66</c:v>
                </c:pt>
                <c:pt idx="3">
                  <c:v>27.85</c:v>
                </c:pt>
                <c:pt idx="4">
                  <c:v>17.79</c:v>
                </c:pt>
                <c:pt idx="5">
                  <c:v>12.24</c:v>
                </c:pt>
                <c:pt idx="6">
                  <c:v>8.23</c:v>
                </c:pt>
                <c:pt idx="7">
                  <c:v>3.04</c:v>
                </c:pt>
              </c:numCache>
            </c:numRef>
          </c:yVal>
          <c:smooth val="0"/>
          <c:extLst>
            <c:ext xmlns:c16="http://schemas.microsoft.com/office/drawing/2014/chart" uri="{C3380CC4-5D6E-409C-BE32-E72D297353CC}">
              <c16:uniqueId val="{00000001-7799-4B62-9D39-518C1C291D6A}"/>
            </c:ext>
          </c:extLst>
        </c:ser>
        <c:ser>
          <c:idx val="2"/>
          <c:order val="2"/>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NSS'!$AF$315:$AM$315</c:f>
              <c:numCache>
                <c:formatCode>General</c:formatCode>
                <c:ptCount val="8"/>
                <c:pt idx="0">
                  <c:v>0</c:v>
                </c:pt>
                <c:pt idx="1">
                  <c:v>0</c:v>
                </c:pt>
                <c:pt idx="2">
                  <c:v>15.82</c:v>
                </c:pt>
                <c:pt idx="3">
                  <c:v>38.799999999999997</c:v>
                </c:pt>
                <c:pt idx="4">
                  <c:v>27.13</c:v>
                </c:pt>
                <c:pt idx="5">
                  <c:v>10.210000000000001</c:v>
                </c:pt>
                <c:pt idx="6">
                  <c:v>4.9000000000000004</c:v>
                </c:pt>
                <c:pt idx="7">
                  <c:v>2.13</c:v>
                </c:pt>
              </c:numCache>
            </c:numRef>
          </c:yVal>
          <c:smooth val="0"/>
          <c:extLst>
            <c:ext xmlns:c16="http://schemas.microsoft.com/office/drawing/2014/chart" uri="{C3380CC4-5D6E-409C-BE32-E72D297353CC}">
              <c16:uniqueId val="{00000002-7799-4B62-9D39-518C1C291D6A}"/>
            </c:ext>
          </c:extLst>
        </c:ser>
        <c:ser>
          <c:idx val="3"/>
          <c:order val="3"/>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NSS'!$AF$316:$AM$316</c:f>
              <c:numCache>
                <c:formatCode>General</c:formatCode>
                <c:ptCount val="8"/>
                <c:pt idx="0">
                  <c:v>0</c:v>
                </c:pt>
                <c:pt idx="1">
                  <c:v>0</c:v>
                </c:pt>
                <c:pt idx="2">
                  <c:v>37.020000000000003</c:v>
                </c:pt>
                <c:pt idx="3">
                  <c:v>18.45</c:v>
                </c:pt>
                <c:pt idx="4">
                  <c:v>20.149999999999999</c:v>
                </c:pt>
                <c:pt idx="5">
                  <c:v>18.45</c:v>
                </c:pt>
                <c:pt idx="6">
                  <c:v>7.78</c:v>
                </c:pt>
                <c:pt idx="7">
                  <c:v>4.21</c:v>
                </c:pt>
              </c:numCache>
            </c:numRef>
          </c:yVal>
          <c:smooth val="0"/>
          <c:extLst>
            <c:ext xmlns:c16="http://schemas.microsoft.com/office/drawing/2014/chart" uri="{C3380CC4-5D6E-409C-BE32-E72D297353CC}">
              <c16:uniqueId val="{00000003-7799-4B62-9D39-518C1C291D6A}"/>
            </c:ext>
          </c:extLst>
        </c:ser>
        <c:ser>
          <c:idx val="4"/>
          <c:order val="4"/>
          <c:spPr>
            <a:ln w="19050" cap="rnd">
              <a:solidFill>
                <a:schemeClr val="accent5"/>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NSS'!$AF$317:$AM$317</c:f>
              <c:numCache>
                <c:formatCode>General</c:formatCode>
                <c:ptCount val="8"/>
                <c:pt idx="0">
                  <c:v>0</c:v>
                </c:pt>
                <c:pt idx="1">
                  <c:v>2.96</c:v>
                </c:pt>
                <c:pt idx="2">
                  <c:v>9.77</c:v>
                </c:pt>
                <c:pt idx="3">
                  <c:v>72.45</c:v>
                </c:pt>
                <c:pt idx="4">
                  <c:v>37.94</c:v>
                </c:pt>
                <c:pt idx="5">
                  <c:v>25.64</c:v>
                </c:pt>
                <c:pt idx="6">
                  <c:v>9.31</c:v>
                </c:pt>
                <c:pt idx="7">
                  <c:v>1.44</c:v>
                </c:pt>
              </c:numCache>
            </c:numRef>
          </c:yVal>
          <c:smooth val="0"/>
          <c:extLst>
            <c:ext xmlns:c16="http://schemas.microsoft.com/office/drawing/2014/chart" uri="{C3380CC4-5D6E-409C-BE32-E72D297353CC}">
              <c16:uniqueId val="{00000004-7799-4B62-9D39-518C1C291D6A}"/>
            </c:ext>
          </c:extLst>
        </c:ser>
        <c:ser>
          <c:idx val="6"/>
          <c:order val="5"/>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NSS'!$AF$318:$AM$318</c:f>
              <c:numCache>
                <c:formatCode>General</c:formatCode>
                <c:ptCount val="8"/>
                <c:pt idx="0">
                  <c:v>0</c:v>
                </c:pt>
                <c:pt idx="1">
                  <c:v>1.79</c:v>
                </c:pt>
                <c:pt idx="2">
                  <c:v>36.97</c:v>
                </c:pt>
                <c:pt idx="3">
                  <c:v>16.36</c:v>
                </c:pt>
                <c:pt idx="4">
                  <c:v>11.27</c:v>
                </c:pt>
                <c:pt idx="5">
                  <c:v>13.58</c:v>
                </c:pt>
                <c:pt idx="6">
                  <c:v>12.55</c:v>
                </c:pt>
                <c:pt idx="7">
                  <c:v>4.62</c:v>
                </c:pt>
              </c:numCache>
            </c:numRef>
          </c:yVal>
          <c:smooth val="0"/>
          <c:extLst>
            <c:ext xmlns:c16="http://schemas.microsoft.com/office/drawing/2014/chart" uri="{C3380CC4-5D6E-409C-BE32-E72D297353CC}">
              <c16:uniqueId val="{00000006-7799-4B62-9D39-518C1C291D6A}"/>
            </c:ext>
          </c:extLst>
        </c:ser>
        <c:ser>
          <c:idx val="7"/>
          <c:order val="6"/>
          <c:spPr>
            <a:ln w="19050" cap="rnd">
              <a:solidFill>
                <a:schemeClr val="accent2">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NSS'!$AF$319:$AM$319</c:f>
              <c:numCache>
                <c:formatCode>General</c:formatCode>
                <c:ptCount val="8"/>
                <c:pt idx="0">
                  <c:v>0</c:v>
                </c:pt>
                <c:pt idx="1">
                  <c:v>0</c:v>
                </c:pt>
                <c:pt idx="2">
                  <c:v>9.82</c:v>
                </c:pt>
                <c:pt idx="3">
                  <c:v>50.53</c:v>
                </c:pt>
                <c:pt idx="4">
                  <c:v>23.55</c:v>
                </c:pt>
                <c:pt idx="5">
                  <c:v>6.56</c:v>
                </c:pt>
                <c:pt idx="6">
                  <c:v>5.83</c:v>
                </c:pt>
                <c:pt idx="7">
                  <c:v>2.61</c:v>
                </c:pt>
              </c:numCache>
            </c:numRef>
          </c:yVal>
          <c:smooth val="0"/>
          <c:extLst>
            <c:ext xmlns:c16="http://schemas.microsoft.com/office/drawing/2014/chart" uri="{C3380CC4-5D6E-409C-BE32-E72D297353CC}">
              <c16:uniqueId val="{00000007-7799-4B62-9D39-518C1C291D6A}"/>
            </c:ext>
          </c:extLst>
        </c:ser>
        <c:ser>
          <c:idx val="8"/>
          <c:order val="7"/>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NSS'!$AF$320:$AM$320</c:f>
              <c:numCache>
                <c:formatCode>General</c:formatCode>
                <c:ptCount val="8"/>
                <c:pt idx="0">
                  <c:v>0</c:v>
                </c:pt>
                <c:pt idx="1">
                  <c:v>1.36</c:v>
                </c:pt>
                <c:pt idx="2">
                  <c:v>37.840000000000003</c:v>
                </c:pt>
                <c:pt idx="3">
                  <c:v>10.48</c:v>
                </c:pt>
                <c:pt idx="4">
                  <c:v>9.52</c:v>
                </c:pt>
                <c:pt idx="5">
                  <c:v>16.579999999999998</c:v>
                </c:pt>
                <c:pt idx="6">
                  <c:v>13.35</c:v>
                </c:pt>
                <c:pt idx="7">
                  <c:v>6.77</c:v>
                </c:pt>
              </c:numCache>
            </c:numRef>
          </c:yVal>
          <c:smooth val="0"/>
          <c:extLst>
            <c:ext xmlns:c16="http://schemas.microsoft.com/office/drawing/2014/chart" uri="{C3380CC4-5D6E-409C-BE32-E72D297353CC}">
              <c16:uniqueId val="{00000008-7799-4B62-9D39-518C1C291D6A}"/>
            </c:ext>
          </c:extLst>
        </c:ser>
        <c:ser>
          <c:idx val="9"/>
          <c:order val="8"/>
          <c:spPr>
            <a:ln w="19050" cap="rnd">
              <a:solidFill>
                <a:schemeClr val="accent4">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NSS'!$AF$321:$AM$321</c:f>
              <c:numCache>
                <c:formatCode>General</c:formatCode>
                <c:ptCount val="8"/>
                <c:pt idx="0">
                  <c:v>0</c:v>
                </c:pt>
                <c:pt idx="1">
                  <c:v>0</c:v>
                </c:pt>
                <c:pt idx="2">
                  <c:v>8.0399999999999991</c:v>
                </c:pt>
                <c:pt idx="3">
                  <c:v>23.77</c:v>
                </c:pt>
                <c:pt idx="4">
                  <c:v>30.36</c:v>
                </c:pt>
                <c:pt idx="5">
                  <c:v>22.54</c:v>
                </c:pt>
                <c:pt idx="6">
                  <c:v>10.14</c:v>
                </c:pt>
                <c:pt idx="7">
                  <c:v>3.76</c:v>
                </c:pt>
              </c:numCache>
            </c:numRef>
          </c:yVal>
          <c:smooth val="0"/>
          <c:extLst>
            <c:ext xmlns:c16="http://schemas.microsoft.com/office/drawing/2014/chart" uri="{C3380CC4-5D6E-409C-BE32-E72D297353CC}">
              <c16:uniqueId val="{00000009-7799-4B62-9D39-518C1C291D6A}"/>
            </c:ext>
          </c:extLst>
        </c:ser>
        <c:ser>
          <c:idx val="10"/>
          <c:order val="9"/>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NSS'!$AF$322:$AM$322</c:f>
              <c:numCache>
                <c:formatCode>General</c:formatCode>
                <c:ptCount val="8"/>
                <c:pt idx="0">
                  <c:v>0.09</c:v>
                </c:pt>
                <c:pt idx="1">
                  <c:v>1.22</c:v>
                </c:pt>
                <c:pt idx="2">
                  <c:v>17.149999999999999</c:v>
                </c:pt>
                <c:pt idx="3">
                  <c:v>30.02</c:v>
                </c:pt>
                <c:pt idx="4">
                  <c:v>19.079999999999998</c:v>
                </c:pt>
                <c:pt idx="5">
                  <c:v>13.58</c:v>
                </c:pt>
                <c:pt idx="6">
                  <c:v>11.83</c:v>
                </c:pt>
                <c:pt idx="7">
                  <c:v>5.3</c:v>
                </c:pt>
              </c:numCache>
            </c:numRef>
          </c:yVal>
          <c:smooth val="0"/>
          <c:extLst>
            <c:ext xmlns:c16="http://schemas.microsoft.com/office/drawing/2014/chart" uri="{C3380CC4-5D6E-409C-BE32-E72D297353CC}">
              <c16:uniqueId val="{0000000A-7799-4B62-9D39-518C1C291D6A}"/>
            </c:ext>
          </c:extLst>
        </c:ser>
        <c:ser>
          <c:idx val="11"/>
          <c:order val="10"/>
          <c:spPr>
            <a:ln w="19050" cap="rnd">
              <a:solidFill>
                <a:schemeClr val="accent6">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NSS'!$AF$323:$AM$323</c:f>
              <c:numCache>
                <c:formatCode>General</c:formatCode>
                <c:ptCount val="8"/>
                <c:pt idx="0">
                  <c:v>0</c:v>
                </c:pt>
                <c:pt idx="1">
                  <c:v>7.48</c:v>
                </c:pt>
                <c:pt idx="2">
                  <c:v>22.66</c:v>
                </c:pt>
                <c:pt idx="3">
                  <c:v>19.14</c:v>
                </c:pt>
                <c:pt idx="4">
                  <c:v>16.760000000000002</c:v>
                </c:pt>
                <c:pt idx="5">
                  <c:v>12.66</c:v>
                </c:pt>
                <c:pt idx="6">
                  <c:v>13.17</c:v>
                </c:pt>
                <c:pt idx="7">
                  <c:v>5.29</c:v>
                </c:pt>
              </c:numCache>
            </c:numRef>
          </c:yVal>
          <c:smooth val="0"/>
          <c:extLst>
            <c:ext xmlns:c16="http://schemas.microsoft.com/office/drawing/2014/chart" uri="{C3380CC4-5D6E-409C-BE32-E72D297353CC}">
              <c16:uniqueId val="{0000000B-7799-4B62-9D39-518C1C291D6A}"/>
            </c:ext>
          </c:extLst>
        </c:ser>
        <c:ser>
          <c:idx val="12"/>
          <c:order val="11"/>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NSS'!$AF$324:$AM$324</c:f>
              <c:numCache>
                <c:formatCode>General</c:formatCode>
                <c:ptCount val="8"/>
                <c:pt idx="0">
                  <c:v>0</c:v>
                </c:pt>
                <c:pt idx="1">
                  <c:v>2.12</c:v>
                </c:pt>
                <c:pt idx="2">
                  <c:v>28.85</c:v>
                </c:pt>
                <c:pt idx="3">
                  <c:v>21.06</c:v>
                </c:pt>
                <c:pt idx="4">
                  <c:v>10.72</c:v>
                </c:pt>
                <c:pt idx="5">
                  <c:v>10.5</c:v>
                </c:pt>
                <c:pt idx="6">
                  <c:v>15.1</c:v>
                </c:pt>
                <c:pt idx="7">
                  <c:v>7.45</c:v>
                </c:pt>
              </c:numCache>
            </c:numRef>
          </c:yVal>
          <c:smooth val="0"/>
          <c:extLst>
            <c:ext xmlns:c16="http://schemas.microsoft.com/office/drawing/2014/chart" uri="{C3380CC4-5D6E-409C-BE32-E72D297353CC}">
              <c16:uniqueId val="{0000000C-7799-4B62-9D39-518C1C291D6A}"/>
            </c:ext>
          </c:extLst>
        </c:ser>
        <c:ser>
          <c:idx val="13"/>
          <c:order val="12"/>
          <c:spPr>
            <a:ln w="19050" cap="rnd">
              <a:solidFill>
                <a:schemeClr val="accent2">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NSS'!$AF$325:$AM$325</c:f>
              <c:numCache>
                <c:formatCode>General</c:formatCode>
                <c:ptCount val="8"/>
                <c:pt idx="0">
                  <c:v>0</c:v>
                </c:pt>
                <c:pt idx="1">
                  <c:v>4.3</c:v>
                </c:pt>
                <c:pt idx="2">
                  <c:v>21.72</c:v>
                </c:pt>
                <c:pt idx="3">
                  <c:v>27.28</c:v>
                </c:pt>
                <c:pt idx="4">
                  <c:v>17.149999999999999</c:v>
                </c:pt>
                <c:pt idx="5">
                  <c:v>13.24</c:v>
                </c:pt>
                <c:pt idx="6">
                  <c:v>10.83</c:v>
                </c:pt>
                <c:pt idx="7">
                  <c:v>3.78</c:v>
                </c:pt>
              </c:numCache>
            </c:numRef>
          </c:yVal>
          <c:smooth val="0"/>
          <c:extLst>
            <c:ext xmlns:c16="http://schemas.microsoft.com/office/drawing/2014/chart" uri="{C3380CC4-5D6E-409C-BE32-E72D297353CC}">
              <c16:uniqueId val="{0000000D-7799-4B62-9D39-518C1C291D6A}"/>
            </c:ext>
          </c:extLst>
        </c:ser>
        <c:ser>
          <c:idx val="14"/>
          <c:order val="13"/>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NSS'!$AF$326:$AM$326</c:f>
              <c:numCache>
                <c:formatCode>General</c:formatCode>
                <c:ptCount val="8"/>
                <c:pt idx="0">
                  <c:v>0</c:v>
                </c:pt>
                <c:pt idx="1">
                  <c:v>4.74</c:v>
                </c:pt>
                <c:pt idx="2">
                  <c:v>21.76</c:v>
                </c:pt>
                <c:pt idx="3">
                  <c:v>12.18</c:v>
                </c:pt>
                <c:pt idx="4">
                  <c:v>8.5399999999999991</c:v>
                </c:pt>
                <c:pt idx="5">
                  <c:v>12.17</c:v>
                </c:pt>
                <c:pt idx="6">
                  <c:v>11.09</c:v>
                </c:pt>
                <c:pt idx="7">
                  <c:v>7.04</c:v>
                </c:pt>
              </c:numCache>
            </c:numRef>
          </c:yVal>
          <c:smooth val="0"/>
          <c:extLst>
            <c:ext xmlns:c16="http://schemas.microsoft.com/office/drawing/2014/chart" uri="{C3380CC4-5D6E-409C-BE32-E72D297353CC}">
              <c16:uniqueId val="{0000000E-7799-4B62-9D39-518C1C291D6A}"/>
            </c:ext>
          </c:extLst>
        </c:ser>
        <c:ser>
          <c:idx val="15"/>
          <c:order val="14"/>
          <c:spPr>
            <a:ln w="19050" cap="rnd">
              <a:solidFill>
                <a:schemeClr val="accent4">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NSS'!$AF$327:$AM$327</c:f>
              <c:numCache>
                <c:formatCode>General</c:formatCode>
                <c:ptCount val="8"/>
                <c:pt idx="0">
                  <c:v>0</c:v>
                </c:pt>
                <c:pt idx="1">
                  <c:v>1.35</c:v>
                </c:pt>
                <c:pt idx="2">
                  <c:v>28.88</c:v>
                </c:pt>
                <c:pt idx="3">
                  <c:v>34.799999999999997</c:v>
                </c:pt>
                <c:pt idx="4">
                  <c:v>15.72</c:v>
                </c:pt>
                <c:pt idx="5">
                  <c:v>9.16</c:v>
                </c:pt>
                <c:pt idx="6">
                  <c:v>6.35</c:v>
                </c:pt>
                <c:pt idx="7">
                  <c:v>2.5499999999999998</c:v>
                </c:pt>
              </c:numCache>
            </c:numRef>
          </c:yVal>
          <c:smooth val="0"/>
          <c:extLst>
            <c:ext xmlns:c16="http://schemas.microsoft.com/office/drawing/2014/chart" uri="{C3380CC4-5D6E-409C-BE32-E72D297353CC}">
              <c16:uniqueId val="{0000000F-7799-4B62-9D39-518C1C291D6A}"/>
            </c:ext>
          </c:extLst>
        </c:ser>
        <c:ser>
          <c:idx val="16"/>
          <c:order val="15"/>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NSS'!$AF$328:$AM$328</c:f>
              <c:numCache>
                <c:formatCode>General</c:formatCode>
                <c:ptCount val="8"/>
                <c:pt idx="0">
                  <c:v>0</c:v>
                </c:pt>
                <c:pt idx="1">
                  <c:v>1.96</c:v>
                </c:pt>
                <c:pt idx="2">
                  <c:v>46.21</c:v>
                </c:pt>
                <c:pt idx="3">
                  <c:v>18.64</c:v>
                </c:pt>
                <c:pt idx="4">
                  <c:v>7.2</c:v>
                </c:pt>
                <c:pt idx="5">
                  <c:v>9.08</c:v>
                </c:pt>
                <c:pt idx="6">
                  <c:v>9.59</c:v>
                </c:pt>
                <c:pt idx="7">
                  <c:v>4.54</c:v>
                </c:pt>
              </c:numCache>
            </c:numRef>
          </c:yVal>
          <c:smooth val="0"/>
          <c:extLst>
            <c:ext xmlns:c16="http://schemas.microsoft.com/office/drawing/2014/chart" uri="{C3380CC4-5D6E-409C-BE32-E72D297353CC}">
              <c16:uniqueId val="{00000010-7799-4B62-9D39-518C1C291D6A}"/>
            </c:ext>
          </c:extLst>
        </c:ser>
        <c:ser>
          <c:idx val="17"/>
          <c:order val="16"/>
          <c:spPr>
            <a:ln w="19050" cap="rnd">
              <a:solidFill>
                <a:schemeClr val="accent6">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NSS'!$AF$329:$AM$329</c:f>
              <c:numCache>
                <c:formatCode>General</c:formatCode>
                <c:ptCount val="8"/>
                <c:pt idx="0">
                  <c:v>0</c:v>
                </c:pt>
                <c:pt idx="1">
                  <c:v>2.4</c:v>
                </c:pt>
                <c:pt idx="2">
                  <c:v>20.22</c:v>
                </c:pt>
                <c:pt idx="3">
                  <c:v>12.32</c:v>
                </c:pt>
                <c:pt idx="4">
                  <c:v>25.28</c:v>
                </c:pt>
                <c:pt idx="5">
                  <c:v>25.91</c:v>
                </c:pt>
                <c:pt idx="6">
                  <c:v>12.15</c:v>
                </c:pt>
                <c:pt idx="7">
                  <c:v>2.44</c:v>
                </c:pt>
              </c:numCache>
            </c:numRef>
          </c:yVal>
          <c:smooth val="0"/>
          <c:extLst>
            <c:ext xmlns:c16="http://schemas.microsoft.com/office/drawing/2014/chart" uri="{C3380CC4-5D6E-409C-BE32-E72D297353CC}">
              <c16:uniqueId val="{00000011-7799-4B62-9D39-518C1C291D6A}"/>
            </c:ext>
          </c:extLst>
        </c:ser>
        <c:ser>
          <c:idx val="18"/>
          <c:order val="17"/>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NSS'!$AF$330:$AM$330</c:f>
              <c:numCache>
                <c:formatCode>General</c:formatCode>
                <c:ptCount val="8"/>
                <c:pt idx="0">
                  <c:v>0</c:v>
                </c:pt>
                <c:pt idx="1">
                  <c:v>5.43</c:v>
                </c:pt>
                <c:pt idx="2">
                  <c:v>31.79</c:v>
                </c:pt>
                <c:pt idx="3">
                  <c:v>20.29</c:v>
                </c:pt>
                <c:pt idx="4">
                  <c:v>9.6</c:v>
                </c:pt>
                <c:pt idx="5">
                  <c:v>9.33</c:v>
                </c:pt>
                <c:pt idx="6">
                  <c:v>11.57</c:v>
                </c:pt>
                <c:pt idx="7">
                  <c:v>7.16</c:v>
                </c:pt>
              </c:numCache>
            </c:numRef>
          </c:yVal>
          <c:smooth val="0"/>
          <c:extLst>
            <c:ext xmlns:c16="http://schemas.microsoft.com/office/drawing/2014/chart" uri="{C3380CC4-5D6E-409C-BE32-E72D297353CC}">
              <c16:uniqueId val="{00000012-7799-4B62-9D39-518C1C291D6A}"/>
            </c:ext>
          </c:extLst>
        </c:ser>
        <c:ser>
          <c:idx val="19"/>
          <c:order val="18"/>
          <c:spPr>
            <a:ln w="19050" cap="rnd">
              <a:solidFill>
                <a:schemeClr val="accent2">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NSS'!$AF$331:$AM$331</c:f>
              <c:numCache>
                <c:formatCode>General</c:formatCode>
                <c:ptCount val="8"/>
                <c:pt idx="0">
                  <c:v>0</c:v>
                </c:pt>
                <c:pt idx="1">
                  <c:v>2.98</c:v>
                </c:pt>
                <c:pt idx="2">
                  <c:v>21.47</c:v>
                </c:pt>
                <c:pt idx="3">
                  <c:v>31.19</c:v>
                </c:pt>
                <c:pt idx="4">
                  <c:v>24.09</c:v>
                </c:pt>
                <c:pt idx="5">
                  <c:v>10.74</c:v>
                </c:pt>
                <c:pt idx="6">
                  <c:v>4.83</c:v>
                </c:pt>
                <c:pt idx="7">
                  <c:v>2.97</c:v>
                </c:pt>
              </c:numCache>
            </c:numRef>
          </c:yVal>
          <c:smooth val="0"/>
          <c:extLst>
            <c:ext xmlns:c16="http://schemas.microsoft.com/office/drawing/2014/chart" uri="{C3380CC4-5D6E-409C-BE32-E72D297353CC}">
              <c16:uniqueId val="{00000013-7799-4B62-9D39-518C1C291D6A}"/>
            </c:ext>
          </c:extLst>
        </c:ser>
        <c:ser>
          <c:idx val="20"/>
          <c:order val="19"/>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NSS'!$AF$332:$AM$332</c:f>
              <c:numCache>
                <c:formatCode>General</c:formatCode>
                <c:ptCount val="8"/>
                <c:pt idx="0">
                  <c:v>0</c:v>
                </c:pt>
                <c:pt idx="1">
                  <c:v>1.87</c:v>
                </c:pt>
                <c:pt idx="2">
                  <c:v>14.54</c:v>
                </c:pt>
                <c:pt idx="3">
                  <c:v>29.38</c:v>
                </c:pt>
                <c:pt idx="4">
                  <c:v>32.090000000000003</c:v>
                </c:pt>
                <c:pt idx="5">
                  <c:v>12.68</c:v>
                </c:pt>
                <c:pt idx="6">
                  <c:v>5.0999999999999996</c:v>
                </c:pt>
                <c:pt idx="7">
                  <c:v>2.97</c:v>
                </c:pt>
              </c:numCache>
            </c:numRef>
          </c:yVal>
          <c:smooth val="0"/>
          <c:extLst>
            <c:ext xmlns:c16="http://schemas.microsoft.com/office/drawing/2014/chart" uri="{C3380CC4-5D6E-409C-BE32-E72D297353CC}">
              <c16:uniqueId val="{00000014-7799-4B62-9D39-518C1C291D6A}"/>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legend>
      <c:legendPos val="r"/>
      <c:layout>
        <c:manualLayout>
          <c:xMode val="edge"/>
          <c:yMode val="edge"/>
          <c:x val="0.49957658938466026"/>
          <c:y val="6.739187187928003E-2"/>
          <c:w val="0.32523184601924759"/>
          <c:h val="0.58545471845156538"/>
        </c:manualLayout>
      </c:layout>
      <c:overlay val="0"/>
      <c:spPr>
        <a:noFill/>
        <a:ln>
          <a:solidFill>
            <a:sysClr val="windowText" lastClr="000000"/>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75721784776904"/>
          <c:y val="4.1666515477533903E-2"/>
          <c:w val="0.71185301546311508"/>
          <c:h val="0.73463945023788346"/>
        </c:manualLayout>
      </c:layout>
      <c:scatterChart>
        <c:scatterStyle val="lineMarker"/>
        <c:varyColors val="0"/>
        <c:ser>
          <c:idx val="0"/>
          <c:order val="0"/>
          <c:tx>
            <c:v>SI W</c:v>
          </c:tx>
          <c:spPr>
            <a:ln w="19050" cap="rnd">
              <a:solidFill>
                <a:schemeClr val="accent1"/>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NSS'!$AF$314:$AM$314</c:f>
              <c:numCache>
                <c:formatCode>General</c:formatCode>
                <c:ptCount val="8"/>
                <c:pt idx="0">
                  <c:v>0</c:v>
                </c:pt>
                <c:pt idx="1">
                  <c:v>1.27</c:v>
                </c:pt>
                <c:pt idx="2">
                  <c:v>28.66</c:v>
                </c:pt>
                <c:pt idx="3">
                  <c:v>27.85</c:v>
                </c:pt>
                <c:pt idx="4">
                  <c:v>17.79</c:v>
                </c:pt>
                <c:pt idx="5">
                  <c:v>12.24</c:v>
                </c:pt>
                <c:pt idx="6">
                  <c:v>8.23</c:v>
                </c:pt>
                <c:pt idx="7">
                  <c:v>3.04</c:v>
                </c:pt>
              </c:numCache>
            </c:numRef>
          </c:yVal>
          <c:smooth val="0"/>
          <c:extLst>
            <c:ext xmlns:c16="http://schemas.microsoft.com/office/drawing/2014/chart" uri="{C3380CC4-5D6E-409C-BE32-E72D297353CC}">
              <c16:uniqueId val="{00000001-4C57-402D-8770-9D0C4A34CF58}"/>
            </c:ext>
          </c:extLst>
        </c:ser>
        <c:ser>
          <c:idx val="3"/>
          <c:order val="1"/>
          <c:tx>
            <c:v>SII W</c:v>
          </c:tx>
          <c:spPr>
            <a:ln w="19050" cap="rnd">
              <a:solidFill>
                <a:schemeClr val="accent4"/>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NSS'!$AF$316:$AM$316</c:f>
              <c:numCache>
                <c:formatCode>General</c:formatCode>
                <c:ptCount val="8"/>
                <c:pt idx="0">
                  <c:v>0</c:v>
                </c:pt>
                <c:pt idx="1">
                  <c:v>0</c:v>
                </c:pt>
                <c:pt idx="2">
                  <c:v>37.020000000000003</c:v>
                </c:pt>
                <c:pt idx="3">
                  <c:v>18.45</c:v>
                </c:pt>
                <c:pt idx="4">
                  <c:v>20.149999999999999</c:v>
                </c:pt>
                <c:pt idx="5">
                  <c:v>18.45</c:v>
                </c:pt>
                <c:pt idx="6">
                  <c:v>7.78</c:v>
                </c:pt>
                <c:pt idx="7">
                  <c:v>4.21</c:v>
                </c:pt>
              </c:numCache>
            </c:numRef>
          </c:yVal>
          <c:smooth val="0"/>
          <c:extLst>
            <c:ext xmlns:c16="http://schemas.microsoft.com/office/drawing/2014/chart" uri="{C3380CC4-5D6E-409C-BE32-E72D297353CC}">
              <c16:uniqueId val="{00000003-4C57-402D-8770-9D0C4A34CF58}"/>
            </c:ext>
          </c:extLst>
        </c:ser>
        <c:ser>
          <c:idx val="6"/>
          <c:order val="2"/>
          <c:tx>
            <c:v>SIII W</c:v>
          </c:tx>
          <c:spPr>
            <a:ln w="19050" cap="rnd">
              <a:solidFill>
                <a:schemeClr val="accent1">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NSS'!$AF$318:$AM$318</c:f>
              <c:numCache>
                <c:formatCode>General</c:formatCode>
                <c:ptCount val="8"/>
                <c:pt idx="0">
                  <c:v>0</c:v>
                </c:pt>
                <c:pt idx="1">
                  <c:v>1.79</c:v>
                </c:pt>
                <c:pt idx="2">
                  <c:v>36.97</c:v>
                </c:pt>
                <c:pt idx="3">
                  <c:v>16.36</c:v>
                </c:pt>
                <c:pt idx="4">
                  <c:v>11.27</c:v>
                </c:pt>
                <c:pt idx="5">
                  <c:v>13.58</c:v>
                </c:pt>
                <c:pt idx="6">
                  <c:v>12.55</c:v>
                </c:pt>
                <c:pt idx="7">
                  <c:v>4.62</c:v>
                </c:pt>
              </c:numCache>
            </c:numRef>
          </c:yVal>
          <c:smooth val="0"/>
          <c:extLst>
            <c:ext xmlns:c16="http://schemas.microsoft.com/office/drawing/2014/chart" uri="{C3380CC4-5D6E-409C-BE32-E72D297353CC}">
              <c16:uniqueId val="{00000005-4C57-402D-8770-9D0C4A34CF58}"/>
            </c:ext>
          </c:extLst>
        </c:ser>
        <c:ser>
          <c:idx val="8"/>
          <c:order val="3"/>
          <c:tx>
            <c:v>IV W</c:v>
          </c:tx>
          <c:spPr>
            <a:ln w="19050" cap="rnd">
              <a:solidFill>
                <a:schemeClr val="accent3">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NSS'!$AF$320:$AM$320</c:f>
              <c:numCache>
                <c:formatCode>General</c:formatCode>
                <c:ptCount val="8"/>
                <c:pt idx="0">
                  <c:v>0</c:v>
                </c:pt>
                <c:pt idx="1">
                  <c:v>1.36</c:v>
                </c:pt>
                <c:pt idx="2">
                  <c:v>37.840000000000003</c:v>
                </c:pt>
                <c:pt idx="3">
                  <c:v>10.48</c:v>
                </c:pt>
                <c:pt idx="4">
                  <c:v>9.52</c:v>
                </c:pt>
                <c:pt idx="5">
                  <c:v>16.579999999999998</c:v>
                </c:pt>
                <c:pt idx="6">
                  <c:v>13.35</c:v>
                </c:pt>
                <c:pt idx="7">
                  <c:v>6.77</c:v>
                </c:pt>
              </c:numCache>
            </c:numRef>
          </c:yVal>
          <c:smooth val="0"/>
          <c:extLst>
            <c:ext xmlns:c16="http://schemas.microsoft.com/office/drawing/2014/chart" uri="{C3380CC4-5D6E-409C-BE32-E72D297353CC}">
              <c16:uniqueId val="{00000007-4C57-402D-8770-9D0C4A34CF58}"/>
            </c:ext>
          </c:extLst>
        </c:ser>
        <c:ser>
          <c:idx val="10"/>
          <c:order val="4"/>
          <c:tx>
            <c:v>SV W</c:v>
          </c:tx>
          <c:spPr>
            <a:ln w="19050" cap="rnd">
              <a:solidFill>
                <a:schemeClr val="accent5">
                  <a:lumMod val="6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NSS'!$AF$322:$AM$322</c:f>
              <c:numCache>
                <c:formatCode>General</c:formatCode>
                <c:ptCount val="8"/>
                <c:pt idx="0">
                  <c:v>0.09</c:v>
                </c:pt>
                <c:pt idx="1">
                  <c:v>1.22</c:v>
                </c:pt>
                <c:pt idx="2">
                  <c:v>17.149999999999999</c:v>
                </c:pt>
                <c:pt idx="3">
                  <c:v>30.02</c:v>
                </c:pt>
                <c:pt idx="4">
                  <c:v>19.079999999999998</c:v>
                </c:pt>
                <c:pt idx="5">
                  <c:v>13.58</c:v>
                </c:pt>
                <c:pt idx="6">
                  <c:v>11.83</c:v>
                </c:pt>
                <c:pt idx="7">
                  <c:v>5.3</c:v>
                </c:pt>
              </c:numCache>
            </c:numRef>
          </c:yVal>
          <c:smooth val="0"/>
          <c:extLst>
            <c:ext xmlns:c16="http://schemas.microsoft.com/office/drawing/2014/chart" uri="{C3380CC4-5D6E-409C-BE32-E72D297353CC}">
              <c16:uniqueId val="{00000009-4C57-402D-8770-9D0C4A34CF58}"/>
            </c:ext>
          </c:extLst>
        </c:ser>
        <c:ser>
          <c:idx val="12"/>
          <c:order val="5"/>
          <c:tx>
            <c:v>SVI W</c:v>
          </c:tx>
          <c:spPr>
            <a:ln w="19050" cap="rnd">
              <a:solidFill>
                <a:schemeClr val="accent1">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NSS'!$AF$324:$AM$324</c:f>
              <c:numCache>
                <c:formatCode>General</c:formatCode>
                <c:ptCount val="8"/>
                <c:pt idx="0">
                  <c:v>0</c:v>
                </c:pt>
                <c:pt idx="1">
                  <c:v>2.12</c:v>
                </c:pt>
                <c:pt idx="2">
                  <c:v>28.85</c:v>
                </c:pt>
                <c:pt idx="3">
                  <c:v>21.06</c:v>
                </c:pt>
                <c:pt idx="4">
                  <c:v>10.72</c:v>
                </c:pt>
                <c:pt idx="5">
                  <c:v>10.5</c:v>
                </c:pt>
                <c:pt idx="6">
                  <c:v>15.1</c:v>
                </c:pt>
                <c:pt idx="7">
                  <c:v>7.45</c:v>
                </c:pt>
              </c:numCache>
            </c:numRef>
          </c:yVal>
          <c:smooth val="0"/>
          <c:extLst>
            <c:ext xmlns:c16="http://schemas.microsoft.com/office/drawing/2014/chart" uri="{C3380CC4-5D6E-409C-BE32-E72D297353CC}">
              <c16:uniqueId val="{0000000B-4C57-402D-8770-9D0C4A34CF58}"/>
            </c:ext>
          </c:extLst>
        </c:ser>
        <c:ser>
          <c:idx val="14"/>
          <c:order val="6"/>
          <c:tx>
            <c:v>SVII W</c:v>
          </c:tx>
          <c:spPr>
            <a:ln w="19050" cap="rnd">
              <a:solidFill>
                <a:schemeClr val="accent3">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NSS'!$AF$326:$AM$326</c:f>
              <c:numCache>
                <c:formatCode>General</c:formatCode>
                <c:ptCount val="8"/>
                <c:pt idx="0">
                  <c:v>0</c:v>
                </c:pt>
                <c:pt idx="1">
                  <c:v>4.74</c:v>
                </c:pt>
                <c:pt idx="2">
                  <c:v>21.76</c:v>
                </c:pt>
                <c:pt idx="3">
                  <c:v>12.18</c:v>
                </c:pt>
                <c:pt idx="4">
                  <c:v>8.5399999999999991</c:v>
                </c:pt>
                <c:pt idx="5">
                  <c:v>12.17</c:v>
                </c:pt>
                <c:pt idx="6">
                  <c:v>11.09</c:v>
                </c:pt>
                <c:pt idx="7">
                  <c:v>7.04</c:v>
                </c:pt>
              </c:numCache>
            </c:numRef>
          </c:yVal>
          <c:smooth val="0"/>
          <c:extLst>
            <c:ext xmlns:c16="http://schemas.microsoft.com/office/drawing/2014/chart" uri="{C3380CC4-5D6E-409C-BE32-E72D297353CC}">
              <c16:uniqueId val="{0000000D-4C57-402D-8770-9D0C4A34CF58}"/>
            </c:ext>
          </c:extLst>
        </c:ser>
        <c:ser>
          <c:idx val="16"/>
          <c:order val="7"/>
          <c:tx>
            <c:v>SVIII W</c:v>
          </c:tx>
          <c:spPr>
            <a:ln w="19050" cap="rnd">
              <a:solidFill>
                <a:schemeClr val="accent5">
                  <a:lumMod val="80000"/>
                  <a:lumOff val="2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NSS'!$AF$328:$AM$328</c:f>
              <c:numCache>
                <c:formatCode>General</c:formatCode>
                <c:ptCount val="8"/>
                <c:pt idx="0">
                  <c:v>0</c:v>
                </c:pt>
                <c:pt idx="1">
                  <c:v>1.96</c:v>
                </c:pt>
                <c:pt idx="2">
                  <c:v>46.21</c:v>
                </c:pt>
                <c:pt idx="3">
                  <c:v>18.64</c:v>
                </c:pt>
                <c:pt idx="4">
                  <c:v>7.2</c:v>
                </c:pt>
                <c:pt idx="5">
                  <c:v>9.08</c:v>
                </c:pt>
                <c:pt idx="6">
                  <c:v>9.59</c:v>
                </c:pt>
                <c:pt idx="7">
                  <c:v>4.54</c:v>
                </c:pt>
              </c:numCache>
            </c:numRef>
          </c:yVal>
          <c:smooth val="0"/>
          <c:extLst>
            <c:ext xmlns:c16="http://schemas.microsoft.com/office/drawing/2014/chart" uri="{C3380CC4-5D6E-409C-BE32-E72D297353CC}">
              <c16:uniqueId val="{0000000F-4C57-402D-8770-9D0C4A34CF58}"/>
            </c:ext>
          </c:extLst>
        </c:ser>
        <c:ser>
          <c:idx val="18"/>
          <c:order val="8"/>
          <c:tx>
            <c:v>SIX W</c:v>
          </c:tx>
          <c:spPr>
            <a:ln w="19050" cap="rnd">
              <a:solidFill>
                <a:schemeClr val="accent1">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NSS'!$AF$330:$AM$330</c:f>
              <c:numCache>
                <c:formatCode>General</c:formatCode>
                <c:ptCount val="8"/>
                <c:pt idx="0">
                  <c:v>0</c:v>
                </c:pt>
                <c:pt idx="1">
                  <c:v>5.43</c:v>
                </c:pt>
                <c:pt idx="2">
                  <c:v>31.79</c:v>
                </c:pt>
                <c:pt idx="3">
                  <c:v>20.29</c:v>
                </c:pt>
                <c:pt idx="4">
                  <c:v>9.6</c:v>
                </c:pt>
                <c:pt idx="5">
                  <c:v>9.33</c:v>
                </c:pt>
                <c:pt idx="6">
                  <c:v>11.57</c:v>
                </c:pt>
                <c:pt idx="7">
                  <c:v>7.16</c:v>
                </c:pt>
              </c:numCache>
            </c:numRef>
          </c:yVal>
          <c:smooth val="0"/>
          <c:extLst>
            <c:ext xmlns:c16="http://schemas.microsoft.com/office/drawing/2014/chart" uri="{C3380CC4-5D6E-409C-BE32-E72D297353CC}">
              <c16:uniqueId val="{00000011-4C57-402D-8770-9D0C4A34CF58}"/>
            </c:ext>
          </c:extLst>
        </c:ser>
        <c:ser>
          <c:idx val="20"/>
          <c:order val="9"/>
          <c:tx>
            <c:v>SXVIII W</c:v>
          </c:tx>
          <c:spPr>
            <a:ln w="19050" cap="rnd">
              <a:solidFill>
                <a:schemeClr val="accent3">
                  <a:lumMod val="80000"/>
                </a:schemeClr>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NSS'!$AF$332:$AM$332</c:f>
              <c:numCache>
                <c:formatCode>General</c:formatCode>
                <c:ptCount val="8"/>
                <c:pt idx="0">
                  <c:v>0</c:v>
                </c:pt>
                <c:pt idx="1">
                  <c:v>1.87</c:v>
                </c:pt>
                <c:pt idx="2">
                  <c:v>14.54</c:v>
                </c:pt>
                <c:pt idx="3">
                  <c:v>29.38</c:v>
                </c:pt>
                <c:pt idx="4">
                  <c:v>32.090000000000003</c:v>
                </c:pt>
                <c:pt idx="5">
                  <c:v>12.68</c:v>
                </c:pt>
                <c:pt idx="6">
                  <c:v>5.0999999999999996</c:v>
                </c:pt>
                <c:pt idx="7">
                  <c:v>2.97</c:v>
                </c:pt>
              </c:numCache>
            </c:numRef>
          </c:yVal>
          <c:smooth val="0"/>
          <c:extLst>
            <c:ext xmlns:c16="http://schemas.microsoft.com/office/drawing/2014/chart" uri="{C3380CC4-5D6E-409C-BE32-E72D297353CC}">
              <c16:uniqueId val="{00000013-4C57-402D-8770-9D0C4A34CF58}"/>
            </c:ext>
          </c:extLst>
        </c:ser>
        <c:ser>
          <c:idx val="2"/>
          <c:order val="10"/>
          <c:tx>
            <c:v>SXVII W</c:v>
          </c:tx>
          <c:spPr>
            <a:ln w="19050" cap="rnd">
              <a:solidFill>
                <a:schemeClr val="accent3"/>
              </a:solidFill>
              <a:round/>
            </a:ln>
            <a:effectLst/>
          </c:spPr>
          <c:marker>
            <c:symbol val="none"/>
          </c:marker>
          <c:xVal>
            <c:numRef>
              <c:f>'SI 3. Sediment texture NSS'!$AF$312:$AM$312</c:f>
              <c:numCache>
                <c:formatCode>0</c:formatCode>
                <c:ptCount val="8"/>
                <c:pt idx="0">
                  <c:v>707.10699999999997</c:v>
                </c:pt>
                <c:pt idx="1">
                  <c:v>500</c:v>
                </c:pt>
                <c:pt idx="2">
                  <c:v>353.553</c:v>
                </c:pt>
                <c:pt idx="3">
                  <c:v>250</c:v>
                </c:pt>
                <c:pt idx="4">
                  <c:v>176.77699999999999</c:v>
                </c:pt>
                <c:pt idx="5">
                  <c:v>125</c:v>
                </c:pt>
                <c:pt idx="6">
                  <c:v>88.388800000000003</c:v>
                </c:pt>
                <c:pt idx="7">
                  <c:v>62.5</c:v>
                </c:pt>
              </c:numCache>
            </c:numRef>
          </c:xVal>
          <c:yVal>
            <c:numRef>
              <c:f>'SI 3. Sediment texture NSS'!$AF$334:$AM$334</c:f>
              <c:numCache>
                <c:formatCode>General</c:formatCode>
                <c:ptCount val="8"/>
              </c:numCache>
            </c:numRef>
          </c:yVal>
          <c:smooth val="0"/>
          <c:extLst>
            <c:ext xmlns:c16="http://schemas.microsoft.com/office/drawing/2014/chart" uri="{C3380CC4-5D6E-409C-BE32-E72D297353CC}">
              <c16:uniqueId val="{00000015-4C57-402D-8770-9D0C4A34CF58}"/>
            </c:ext>
          </c:extLst>
        </c:ser>
        <c:dLbls>
          <c:showLegendKey val="0"/>
          <c:showVal val="0"/>
          <c:showCatName val="0"/>
          <c:showSerName val="0"/>
          <c:showPercent val="0"/>
          <c:showBubbleSize val="0"/>
        </c:dLbls>
        <c:axId val="384250200"/>
        <c:axId val="384250528"/>
      </c:scatterChart>
      <c:valAx>
        <c:axId val="384250200"/>
        <c:scaling>
          <c:orientation val="minMax"/>
          <c:max val="1500"/>
          <c:min val="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Grain diameter (</a:t>
                </a:r>
                <a:r>
                  <a:rPr lang="el-GR">
                    <a:solidFill>
                      <a:schemeClr val="tx1"/>
                    </a:solidFill>
                  </a:rPr>
                  <a:t>μ</a:t>
                </a:r>
                <a:r>
                  <a:rPr lang="en-GB">
                    <a:solidFill>
                      <a:schemeClr val="tx1"/>
                    </a:solidFill>
                  </a:rPr>
                  <a:t>m)</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528"/>
        <c:crosses val="autoZero"/>
        <c:crossBetween val="midCat"/>
      </c:valAx>
      <c:valAx>
        <c:axId val="384250528"/>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GB">
                    <a:solidFill>
                      <a:schemeClr val="tx1"/>
                    </a:solidFill>
                  </a:rPr>
                  <a:t>Volume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384250200"/>
        <c:crosses val="autoZero"/>
        <c:crossBetween val="midCat"/>
      </c:valAx>
      <c:spPr>
        <a:noFill/>
        <a:ln>
          <a:solidFill>
            <a:schemeClr val="tx1"/>
          </a:solidFill>
        </a:ln>
        <a:effectLst/>
      </c:spPr>
    </c:plotArea>
    <c:legend>
      <c:legendPos val="r"/>
      <c:layout>
        <c:manualLayout>
          <c:xMode val="edge"/>
          <c:yMode val="edge"/>
          <c:x val="0.63615066345873439"/>
          <c:y val="5.7151508041044422E-2"/>
          <c:w val="0.18634295713035867"/>
          <c:h val="0.66737906986026474"/>
        </c:manualLayout>
      </c:layout>
      <c:overlay val="0"/>
      <c:spPr>
        <a:noFill/>
        <a:ln>
          <a:solidFill>
            <a:sysClr val="windowText" lastClr="000000"/>
          </a:solid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13" Type="http://schemas.openxmlformats.org/officeDocument/2006/relationships/chart" Target="../charts/chart16.xml"/><Relationship Id="rId18" Type="http://schemas.openxmlformats.org/officeDocument/2006/relationships/chart" Target="../charts/chart21.xml"/><Relationship Id="rId3" Type="http://schemas.openxmlformats.org/officeDocument/2006/relationships/chart" Target="../charts/chart7.xml"/><Relationship Id="rId7" Type="http://schemas.openxmlformats.org/officeDocument/2006/relationships/chart" Target="../charts/chart10.xml"/><Relationship Id="rId12" Type="http://schemas.openxmlformats.org/officeDocument/2006/relationships/chart" Target="../charts/chart15.xml"/><Relationship Id="rId17" Type="http://schemas.openxmlformats.org/officeDocument/2006/relationships/chart" Target="../charts/chart20.xml"/><Relationship Id="rId2" Type="http://schemas.openxmlformats.org/officeDocument/2006/relationships/chart" Target="../charts/chart6.xml"/><Relationship Id="rId16" Type="http://schemas.openxmlformats.org/officeDocument/2006/relationships/chart" Target="../charts/chart19.xml"/><Relationship Id="rId1" Type="http://schemas.openxmlformats.org/officeDocument/2006/relationships/chart" Target="../charts/chart5.xml"/><Relationship Id="rId6" Type="http://schemas.openxmlformats.org/officeDocument/2006/relationships/chart" Target="../charts/chart9.xml"/><Relationship Id="rId11" Type="http://schemas.openxmlformats.org/officeDocument/2006/relationships/chart" Target="../charts/chart14.xml"/><Relationship Id="rId5" Type="http://schemas.openxmlformats.org/officeDocument/2006/relationships/chart" Target="../charts/chart8.xml"/><Relationship Id="rId15" Type="http://schemas.openxmlformats.org/officeDocument/2006/relationships/chart" Target="../charts/chart18.xml"/><Relationship Id="rId10" Type="http://schemas.openxmlformats.org/officeDocument/2006/relationships/chart" Target="../charts/chart13.xml"/><Relationship Id="rId4" Type="http://schemas.openxmlformats.org/officeDocument/2006/relationships/image" Target="../media/image5.png"/><Relationship Id="rId9" Type="http://schemas.openxmlformats.org/officeDocument/2006/relationships/chart" Target="../charts/chart12.xml"/><Relationship Id="rId14" Type="http://schemas.openxmlformats.org/officeDocument/2006/relationships/chart" Target="../charts/chart17.xml"/></Relationships>
</file>

<file path=xl/drawings/_rels/drawing4.xml.rels><?xml version="1.0" encoding="UTF-8" standalone="yes"?>
<Relationships xmlns="http://schemas.openxmlformats.org/package/2006/relationships"><Relationship Id="rId8" Type="http://schemas.openxmlformats.org/officeDocument/2006/relationships/image" Target="../media/image13.png"/><Relationship Id="rId13" Type="http://schemas.openxmlformats.org/officeDocument/2006/relationships/image" Target="../media/image18.png"/><Relationship Id="rId3" Type="http://schemas.openxmlformats.org/officeDocument/2006/relationships/image" Target="../media/image8.png"/><Relationship Id="rId7" Type="http://schemas.openxmlformats.org/officeDocument/2006/relationships/image" Target="../media/image12.png"/><Relationship Id="rId12" Type="http://schemas.openxmlformats.org/officeDocument/2006/relationships/image" Target="../media/image17.png"/><Relationship Id="rId2" Type="http://schemas.openxmlformats.org/officeDocument/2006/relationships/image" Target="../media/image7.png"/><Relationship Id="rId1" Type="http://schemas.openxmlformats.org/officeDocument/2006/relationships/image" Target="../media/image6.png"/><Relationship Id="rId6" Type="http://schemas.openxmlformats.org/officeDocument/2006/relationships/image" Target="../media/image11.png"/><Relationship Id="rId11" Type="http://schemas.openxmlformats.org/officeDocument/2006/relationships/image" Target="../media/image16.png"/><Relationship Id="rId5" Type="http://schemas.openxmlformats.org/officeDocument/2006/relationships/image" Target="../media/image10.png"/><Relationship Id="rId10" Type="http://schemas.openxmlformats.org/officeDocument/2006/relationships/image" Target="../media/image15.png"/><Relationship Id="rId4" Type="http://schemas.openxmlformats.org/officeDocument/2006/relationships/image" Target="../media/image9.png"/><Relationship Id="rId9" Type="http://schemas.openxmlformats.org/officeDocument/2006/relationships/image" Target="../media/image14.png"/><Relationship Id="rId14" Type="http://schemas.openxmlformats.org/officeDocument/2006/relationships/image" Target="../media/image19.png"/></Relationships>
</file>

<file path=xl/drawings/drawing1.xml><?xml version="1.0" encoding="utf-8"?>
<xdr:wsDr xmlns:xdr="http://schemas.openxmlformats.org/drawingml/2006/spreadsheetDrawing" xmlns:a="http://schemas.openxmlformats.org/drawingml/2006/main">
  <xdr:twoCellAnchor>
    <xdr:from>
      <xdr:col>41</xdr:col>
      <xdr:colOff>300182</xdr:colOff>
      <xdr:row>5</xdr:row>
      <xdr:rowOff>110566</xdr:rowOff>
    </xdr:from>
    <xdr:to>
      <xdr:col>53</xdr:col>
      <xdr:colOff>355023</xdr:colOff>
      <xdr:row>31</xdr:row>
      <xdr:rowOff>92363</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41</xdr:col>
      <xdr:colOff>279400</xdr:colOff>
      <xdr:row>28</xdr:row>
      <xdr:rowOff>58594</xdr:rowOff>
    </xdr:from>
    <xdr:to>
      <xdr:col>53</xdr:col>
      <xdr:colOff>318366</xdr:colOff>
      <xdr:row>54</xdr:row>
      <xdr:rowOff>130156</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53</xdr:col>
      <xdr:colOff>523875</xdr:colOff>
      <xdr:row>5</xdr:row>
      <xdr:rowOff>142875</xdr:rowOff>
    </xdr:from>
    <xdr:to>
      <xdr:col>65</xdr:col>
      <xdr:colOff>578716</xdr:colOff>
      <xdr:row>31</xdr:row>
      <xdr:rowOff>124672</xdr:rowOff>
    </xdr:to>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53</xdr:col>
      <xdr:colOff>523875</xdr:colOff>
      <xdr:row>28</xdr:row>
      <xdr:rowOff>58594</xdr:rowOff>
    </xdr:from>
    <xdr:to>
      <xdr:col>65</xdr:col>
      <xdr:colOff>581026</xdr:colOff>
      <xdr:row>55</xdr:row>
      <xdr:rowOff>18453</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6531</xdr:colOff>
      <xdr:row>14</xdr:row>
      <xdr:rowOff>163285</xdr:rowOff>
    </xdr:from>
    <xdr:to>
      <xdr:col>5</xdr:col>
      <xdr:colOff>122437</xdr:colOff>
      <xdr:row>27</xdr:row>
      <xdr:rowOff>176293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757645" y="3581399"/>
          <a:ext cx="4002106" cy="2418751"/>
        </a:xfrm>
        <a:prstGeom prst="rect">
          <a:avLst/>
        </a:prstGeom>
      </xdr:spPr>
    </xdr:pic>
    <xdr:clientData/>
  </xdr:twoCellAnchor>
  <xdr:twoCellAnchor editAs="oneCell">
    <xdr:from>
      <xdr:col>6</xdr:col>
      <xdr:colOff>115387</xdr:colOff>
      <xdr:row>14</xdr:row>
      <xdr:rowOff>77289</xdr:rowOff>
    </xdr:from>
    <xdr:to>
      <xdr:col>12</xdr:col>
      <xdr:colOff>54427</xdr:colOff>
      <xdr:row>27</xdr:row>
      <xdr:rowOff>141513</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362301" y="3495403"/>
          <a:ext cx="3596640" cy="2469967"/>
        </a:xfrm>
        <a:prstGeom prst="rect">
          <a:avLst/>
        </a:prstGeom>
      </xdr:spPr>
    </xdr:pic>
    <xdr:clientData/>
  </xdr:twoCellAnchor>
  <xdr:twoCellAnchor editAs="oneCell">
    <xdr:from>
      <xdr:col>15</xdr:col>
      <xdr:colOff>97972</xdr:colOff>
      <xdr:row>14</xdr:row>
      <xdr:rowOff>65316</xdr:rowOff>
    </xdr:from>
    <xdr:to>
      <xdr:col>21</xdr:col>
      <xdr:colOff>37012</xdr:colOff>
      <xdr:row>27</xdr:row>
      <xdr:rowOff>43543</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612086" y="3483430"/>
          <a:ext cx="3596640" cy="2383970"/>
        </a:xfrm>
        <a:prstGeom prst="rect">
          <a:avLst/>
        </a:prstGeom>
      </xdr:spPr>
    </xdr:pic>
    <xdr:clientData/>
  </xdr:twoCellAnchor>
  <xdr:twoCellAnchor editAs="oneCell">
    <xdr:from>
      <xdr:col>21</xdr:col>
      <xdr:colOff>587828</xdr:colOff>
      <xdr:row>14</xdr:row>
      <xdr:rowOff>54429</xdr:rowOff>
    </xdr:from>
    <xdr:to>
      <xdr:col>27</xdr:col>
      <xdr:colOff>526868</xdr:colOff>
      <xdr:row>27</xdr:row>
      <xdr:rowOff>143322</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15"/>
        <a:stretch/>
      </xdr:blipFill>
      <xdr:spPr>
        <a:xfrm>
          <a:off x="13759542" y="3472543"/>
          <a:ext cx="3596640" cy="24946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29</xdr:col>
      <xdr:colOff>396503</xdr:colOff>
      <xdr:row>14</xdr:row>
      <xdr:rowOff>1648</xdr:rowOff>
    </xdr:from>
    <xdr:to>
      <xdr:col>38</xdr:col>
      <xdr:colOff>288553</xdr:colOff>
      <xdr:row>27</xdr:row>
      <xdr:rowOff>127041</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562429</xdr:colOff>
      <xdr:row>7</xdr:row>
      <xdr:rowOff>27711</xdr:rowOff>
    </xdr:from>
    <xdr:to>
      <xdr:col>49</xdr:col>
      <xdr:colOff>562429</xdr:colOff>
      <xdr:row>20</xdr:row>
      <xdr:rowOff>48618</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40</xdr:col>
      <xdr:colOff>562429</xdr:colOff>
      <xdr:row>21</xdr:row>
      <xdr:rowOff>0</xdr:rowOff>
    </xdr:from>
    <xdr:to>
      <xdr:col>49</xdr:col>
      <xdr:colOff>562429</xdr:colOff>
      <xdr:row>34</xdr:row>
      <xdr:rowOff>131744</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52</xdr:col>
      <xdr:colOff>152688</xdr:colOff>
      <xdr:row>73</xdr:row>
      <xdr:rowOff>30018</xdr:rowOff>
    </xdr:from>
    <xdr:to>
      <xdr:col>58</xdr:col>
      <xdr:colOff>316445</xdr:colOff>
      <xdr:row>104</xdr:row>
      <xdr:rowOff>61013</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4"/>
        <a:stretch>
          <a:fillRect/>
        </a:stretch>
      </xdr:blipFill>
      <xdr:spPr>
        <a:xfrm>
          <a:off x="35719038" y="14698518"/>
          <a:ext cx="3821357" cy="5936495"/>
        </a:xfrm>
        <a:prstGeom prst="rect">
          <a:avLst/>
        </a:prstGeom>
      </xdr:spPr>
    </xdr:pic>
    <xdr:clientData/>
  </xdr:twoCellAnchor>
  <xdr:twoCellAnchor>
    <xdr:from>
      <xdr:col>30</xdr:col>
      <xdr:colOff>402772</xdr:colOff>
      <xdr:row>297</xdr:row>
      <xdr:rowOff>0</xdr:rowOff>
    </xdr:from>
    <xdr:to>
      <xdr:col>39</xdr:col>
      <xdr:colOff>250372</xdr:colOff>
      <xdr:row>309</xdr:row>
      <xdr:rowOff>150794</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39</xdr:col>
      <xdr:colOff>326571</xdr:colOff>
      <xdr:row>296</xdr:row>
      <xdr:rowOff>152400</xdr:rowOff>
    </xdr:from>
    <xdr:to>
      <xdr:col>48</xdr:col>
      <xdr:colOff>326571</xdr:colOff>
      <xdr:row>309</xdr:row>
      <xdr:rowOff>107252</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315685</xdr:colOff>
      <xdr:row>310</xdr:row>
      <xdr:rowOff>32658</xdr:rowOff>
    </xdr:from>
    <xdr:to>
      <xdr:col>48</xdr:col>
      <xdr:colOff>315685</xdr:colOff>
      <xdr:row>322</xdr:row>
      <xdr:rowOff>172566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40</xdr:col>
      <xdr:colOff>562429</xdr:colOff>
      <xdr:row>34</xdr:row>
      <xdr:rowOff>152400</xdr:rowOff>
    </xdr:from>
    <xdr:to>
      <xdr:col>49</xdr:col>
      <xdr:colOff>562429</xdr:colOff>
      <xdr:row>48</xdr:row>
      <xdr:rowOff>41937</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41</xdr:col>
      <xdr:colOff>0</xdr:colOff>
      <xdr:row>324</xdr:row>
      <xdr:rowOff>0</xdr:rowOff>
    </xdr:from>
    <xdr:to>
      <xdr:col>50</xdr:col>
      <xdr:colOff>0</xdr:colOff>
      <xdr:row>338</xdr:row>
      <xdr:rowOff>150794</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40</xdr:col>
      <xdr:colOff>562429</xdr:colOff>
      <xdr:row>48</xdr:row>
      <xdr:rowOff>10887</xdr:rowOff>
    </xdr:from>
    <xdr:to>
      <xdr:col>49</xdr:col>
      <xdr:colOff>562429</xdr:colOff>
      <xdr:row>63</xdr:row>
      <xdr:rowOff>152400</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39</xdr:col>
      <xdr:colOff>533400</xdr:colOff>
      <xdr:row>354</xdr:row>
      <xdr:rowOff>76200</xdr:rowOff>
    </xdr:from>
    <xdr:to>
      <xdr:col>48</xdr:col>
      <xdr:colOff>533400</xdr:colOff>
      <xdr:row>367</xdr:row>
      <xdr:rowOff>36494</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40</xdr:col>
      <xdr:colOff>410029</xdr:colOff>
      <xdr:row>77</xdr:row>
      <xdr:rowOff>83702</xdr:rowOff>
    </xdr:from>
    <xdr:to>
      <xdr:col>49</xdr:col>
      <xdr:colOff>410029</xdr:colOff>
      <xdr:row>89</xdr:row>
      <xdr:rowOff>176768</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40</xdr:col>
      <xdr:colOff>495300</xdr:colOff>
      <xdr:row>381</xdr:row>
      <xdr:rowOff>133350</xdr:rowOff>
    </xdr:from>
    <xdr:to>
      <xdr:col>49</xdr:col>
      <xdr:colOff>495300</xdr:colOff>
      <xdr:row>394</xdr:row>
      <xdr:rowOff>93644</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40</xdr:col>
      <xdr:colOff>410029</xdr:colOff>
      <xdr:row>89</xdr:row>
      <xdr:rowOff>159324</xdr:rowOff>
    </xdr:from>
    <xdr:to>
      <xdr:col>49</xdr:col>
      <xdr:colOff>410029</xdr:colOff>
      <xdr:row>103</xdr:row>
      <xdr:rowOff>92075</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41</xdr:col>
      <xdr:colOff>304800</xdr:colOff>
      <xdr:row>407</xdr:row>
      <xdr:rowOff>110836</xdr:rowOff>
    </xdr:from>
    <xdr:to>
      <xdr:col>50</xdr:col>
      <xdr:colOff>304800</xdr:colOff>
      <xdr:row>420</xdr:row>
      <xdr:rowOff>57275</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40</xdr:col>
      <xdr:colOff>410029</xdr:colOff>
      <xdr:row>64</xdr:row>
      <xdr:rowOff>166253</xdr:rowOff>
    </xdr:from>
    <xdr:to>
      <xdr:col>49</xdr:col>
      <xdr:colOff>410029</xdr:colOff>
      <xdr:row>76</xdr:row>
      <xdr:rowOff>171449</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51</xdr:col>
      <xdr:colOff>34925</xdr:colOff>
      <xdr:row>47</xdr:row>
      <xdr:rowOff>85725</xdr:rowOff>
    </xdr:from>
    <xdr:to>
      <xdr:col>60</xdr:col>
      <xdr:colOff>79375</xdr:colOff>
      <xdr:row>63</xdr:row>
      <xdr:rowOff>61264</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31</xdr:col>
      <xdr:colOff>152400</xdr:colOff>
      <xdr:row>49</xdr:row>
      <xdr:rowOff>66675</xdr:rowOff>
    </xdr:from>
    <xdr:to>
      <xdr:col>38</xdr:col>
      <xdr:colOff>457200</xdr:colOff>
      <xdr:row>63</xdr:row>
      <xdr:rowOff>142875</xdr:rowOff>
    </xdr:to>
    <xdr:graphicFrame macro="">
      <xdr:nvGraphicFramePr>
        <xdr:cNvPr id="6" name="Chart 5">
          <a:extLst>
            <a:ext uri="{FF2B5EF4-FFF2-40B4-BE49-F238E27FC236}">
              <a16:creationId xmlns:a16="http://schemas.microsoft.com/office/drawing/2014/main" id="{D46111FE-9D6C-A135-B354-FF4DAFB77F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239485</xdr:colOff>
      <xdr:row>3</xdr:row>
      <xdr:rowOff>10887</xdr:rowOff>
    </xdr:from>
    <xdr:to>
      <xdr:col>9</xdr:col>
      <xdr:colOff>370114</xdr:colOff>
      <xdr:row>8</xdr:row>
      <xdr:rowOff>591645</xdr:rowOff>
    </xdr:to>
    <xdr:pic>
      <xdr:nvPicPr>
        <xdr:cNvPr id="13" name="Picture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1"/>
        <a:stretch>
          <a:fillRect/>
        </a:stretch>
      </xdr:blipFill>
      <xdr:spPr>
        <a:xfrm>
          <a:off x="6781799" y="936173"/>
          <a:ext cx="4397829" cy="3320658"/>
        </a:xfrm>
        <a:prstGeom prst="rect">
          <a:avLst/>
        </a:prstGeom>
      </xdr:spPr>
    </xdr:pic>
    <xdr:clientData/>
  </xdr:twoCellAnchor>
  <xdr:twoCellAnchor>
    <xdr:from>
      <xdr:col>2</xdr:col>
      <xdr:colOff>156028</xdr:colOff>
      <xdr:row>10</xdr:row>
      <xdr:rowOff>58057</xdr:rowOff>
    </xdr:from>
    <xdr:to>
      <xdr:col>9</xdr:col>
      <xdr:colOff>298449</xdr:colOff>
      <xdr:row>12</xdr:row>
      <xdr:rowOff>103415</xdr:rowOff>
    </xdr:to>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7553778" y="4395107"/>
          <a:ext cx="4409621" cy="9661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Fig. S4.1 </a:t>
          </a:r>
          <a:r>
            <a:rPr lang="en-GB" sz="1100"/>
            <a:t>Topography in the region (using ALOS GDSM), where the red box shows region for average dune height estimate,</a:t>
          </a:r>
          <a:r>
            <a:rPr lang="en-GB" sz="1100" baseline="0"/>
            <a:t> and the entire field of view is the region </a:t>
          </a:r>
          <a:r>
            <a:rPr lang="en-GB" sz="1100" baseline="0">
              <a:latin typeface="+mn-lt"/>
            </a:rPr>
            <a:t>used in the estimate of equivalent sand thickness (EST). The black dot represents the Naraeb </a:t>
          </a:r>
          <a:r>
            <a:rPr lang="en-GB" sz="1100" baseline="0"/>
            <a:t>site, and the (partially cut-off) purple point is the ERA5-Land wind data point, at 23</a:t>
          </a:r>
          <a:r>
            <a:rPr lang="en-GB" sz="1100" baseline="30000"/>
            <a:t>o</a:t>
          </a:r>
          <a:r>
            <a:rPr lang="en-GB" sz="1100" baseline="0"/>
            <a:t>48' S, 15o00'E. </a:t>
          </a:r>
        </a:p>
        <a:p>
          <a:endParaRPr lang="en-GB" sz="1100"/>
        </a:p>
      </xdr:txBody>
    </xdr:sp>
    <xdr:clientData/>
  </xdr:twoCellAnchor>
  <xdr:twoCellAnchor>
    <xdr:from>
      <xdr:col>2</xdr:col>
      <xdr:colOff>102638</xdr:colOff>
      <xdr:row>31</xdr:row>
      <xdr:rowOff>130299</xdr:rowOff>
    </xdr:from>
    <xdr:to>
      <xdr:col>9</xdr:col>
      <xdr:colOff>126999</xdr:colOff>
      <xdr:row>50</xdr:row>
      <xdr:rowOff>46182</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7364050" y="10466605"/>
          <a:ext cx="4291561" cy="4317553"/>
          <a:chOff x="7561003" y="10763662"/>
          <a:chExt cx="4150212" cy="4130055"/>
        </a:xfrm>
      </xdr:grpSpPr>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a:stretch>
            <a:fillRect/>
          </a:stretch>
        </xdr:blipFill>
        <xdr:spPr>
          <a:xfrm>
            <a:off x="7561003" y="10763662"/>
            <a:ext cx="4150212" cy="4130055"/>
          </a:xfrm>
          <a:prstGeom prst="rect">
            <a:avLst/>
          </a:prstGeom>
        </xdr:spPr>
      </xdr:pic>
      <xdr:sp macro="" textlink="">
        <xdr:nvSpPr>
          <xdr:cNvPr id="9" name="Rectangle 8">
            <a:extLst>
              <a:ext uri="{FF2B5EF4-FFF2-40B4-BE49-F238E27FC236}">
                <a16:creationId xmlns:a16="http://schemas.microsoft.com/office/drawing/2014/main" id="{00000000-0008-0000-0300-000009000000}"/>
              </a:ext>
            </a:extLst>
          </xdr:cNvPr>
          <xdr:cNvSpPr/>
        </xdr:nvSpPr>
        <xdr:spPr>
          <a:xfrm>
            <a:off x="8174182" y="11256818"/>
            <a:ext cx="288636" cy="3579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xdr:from>
      <xdr:col>2</xdr:col>
      <xdr:colOff>115455</xdr:colOff>
      <xdr:row>50</xdr:row>
      <xdr:rowOff>127000</xdr:rowOff>
    </xdr:from>
    <xdr:to>
      <xdr:col>9</xdr:col>
      <xdr:colOff>169883</xdr:colOff>
      <xdr:row>54</xdr:row>
      <xdr:rowOff>80818</xdr:rowOff>
    </xdr:to>
    <xdr:sp macro="" textlink="">
      <xdr:nvSpPr>
        <xdr:cNvPr id="22" name="TextBox 21">
          <a:extLst>
            <a:ext uri="{FF2B5EF4-FFF2-40B4-BE49-F238E27FC236}">
              <a16:creationId xmlns:a16="http://schemas.microsoft.com/office/drawing/2014/main" id="{00000000-0008-0000-0300-000016000000}"/>
            </a:ext>
          </a:extLst>
        </xdr:cNvPr>
        <xdr:cNvSpPr txBox="1"/>
      </xdr:nvSpPr>
      <xdr:spPr>
        <a:xfrm>
          <a:off x="7516091" y="14974455"/>
          <a:ext cx="4337792" cy="6927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Fig. S4.2 </a:t>
          </a:r>
          <a:r>
            <a:rPr lang="en-GB" sz="1100" b="0"/>
            <a:t>Saturated</a:t>
          </a:r>
          <a:r>
            <a:rPr lang="en-GB" sz="1100" b="0" baseline="0"/>
            <a:t> sand flux rose, where petals are in the direction of flux, and radial markers are the percentage of total flux. The dashed line indicates the net (resultant) direction. </a:t>
          </a:r>
          <a:endParaRPr lang="en-GB" sz="1100"/>
        </a:p>
      </xdr:txBody>
    </xdr:sp>
    <xdr:clientData/>
  </xdr:twoCellAnchor>
  <xdr:twoCellAnchor editAs="oneCell">
    <xdr:from>
      <xdr:col>0</xdr:col>
      <xdr:colOff>2563907</xdr:colOff>
      <xdr:row>13</xdr:row>
      <xdr:rowOff>0</xdr:rowOff>
    </xdr:from>
    <xdr:to>
      <xdr:col>0</xdr:col>
      <xdr:colOff>2807768</xdr:colOff>
      <xdr:row>13</xdr:row>
      <xdr:rowOff>176799</xdr:rowOff>
    </xdr:to>
    <xdr:pic>
      <xdr:nvPicPr>
        <xdr:cNvPr id="5" name="Picture 4">
          <a:extLst>
            <a:ext uri="{FF2B5EF4-FFF2-40B4-BE49-F238E27FC236}">
              <a16:creationId xmlns:a16="http://schemas.microsoft.com/office/drawing/2014/main" id="{05BE9CEA-79A3-9921-79E1-978897373824}"/>
            </a:ext>
          </a:extLst>
        </xdr:cNvPr>
        <xdr:cNvPicPr>
          <a:picLocks noChangeAspect="1"/>
        </xdr:cNvPicPr>
      </xdr:nvPicPr>
      <xdr:blipFill>
        <a:blip xmlns:r="http://schemas.openxmlformats.org/officeDocument/2006/relationships" r:embed="rId3"/>
        <a:stretch>
          <a:fillRect/>
        </a:stretch>
      </xdr:blipFill>
      <xdr:spPr>
        <a:xfrm>
          <a:off x="2563907" y="5280212"/>
          <a:ext cx="243861" cy="176799"/>
        </a:xfrm>
        <a:prstGeom prst="rect">
          <a:avLst/>
        </a:prstGeom>
      </xdr:spPr>
    </xdr:pic>
    <xdr:clientData/>
  </xdr:twoCellAnchor>
  <xdr:twoCellAnchor editAs="oneCell">
    <xdr:from>
      <xdr:col>0</xdr:col>
      <xdr:colOff>2537013</xdr:colOff>
      <xdr:row>15</xdr:row>
      <xdr:rowOff>26894</xdr:rowOff>
    </xdr:from>
    <xdr:to>
      <xdr:col>0</xdr:col>
      <xdr:colOff>4213558</xdr:colOff>
      <xdr:row>15</xdr:row>
      <xdr:rowOff>221983</xdr:rowOff>
    </xdr:to>
    <xdr:pic>
      <xdr:nvPicPr>
        <xdr:cNvPr id="7" name="Picture 6">
          <a:extLst>
            <a:ext uri="{FF2B5EF4-FFF2-40B4-BE49-F238E27FC236}">
              <a16:creationId xmlns:a16="http://schemas.microsoft.com/office/drawing/2014/main" id="{C5AF7C58-12C2-7D68-B900-B53BE88CF992}"/>
            </a:ext>
          </a:extLst>
        </xdr:cNvPr>
        <xdr:cNvPicPr>
          <a:picLocks noChangeAspect="1"/>
        </xdr:cNvPicPr>
      </xdr:nvPicPr>
      <xdr:blipFill>
        <a:blip xmlns:r="http://schemas.openxmlformats.org/officeDocument/2006/relationships" r:embed="rId4"/>
        <a:stretch>
          <a:fillRect/>
        </a:stretch>
      </xdr:blipFill>
      <xdr:spPr>
        <a:xfrm>
          <a:off x="2537013" y="5665694"/>
          <a:ext cx="1676545" cy="195089"/>
        </a:xfrm>
        <a:prstGeom prst="rect">
          <a:avLst/>
        </a:prstGeom>
      </xdr:spPr>
    </xdr:pic>
    <xdr:clientData/>
  </xdr:twoCellAnchor>
  <xdr:twoCellAnchor editAs="oneCell">
    <xdr:from>
      <xdr:col>0</xdr:col>
      <xdr:colOff>2483224</xdr:colOff>
      <xdr:row>18</xdr:row>
      <xdr:rowOff>26894</xdr:rowOff>
    </xdr:from>
    <xdr:to>
      <xdr:col>0</xdr:col>
      <xdr:colOff>4159769</xdr:colOff>
      <xdr:row>18</xdr:row>
      <xdr:rowOff>380493</xdr:rowOff>
    </xdr:to>
    <xdr:pic>
      <xdr:nvPicPr>
        <xdr:cNvPr id="8" name="Picture 7">
          <a:extLst>
            <a:ext uri="{FF2B5EF4-FFF2-40B4-BE49-F238E27FC236}">
              <a16:creationId xmlns:a16="http://schemas.microsoft.com/office/drawing/2014/main" id="{30764AE1-70EE-62E5-BBA6-D25661360D9A}"/>
            </a:ext>
          </a:extLst>
        </xdr:cNvPr>
        <xdr:cNvPicPr>
          <a:picLocks noChangeAspect="1"/>
        </xdr:cNvPicPr>
      </xdr:nvPicPr>
      <xdr:blipFill>
        <a:blip xmlns:r="http://schemas.openxmlformats.org/officeDocument/2006/relationships" r:embed="rId5"/>
        <a:stretch>
          <a:fillRect/>
        </a:stretch>
      </xdr:blipFill>
      <xdr:spPr>
        <a:xfrm>
          <a:off x="2483224" y="6508376"/>
          <a:ext cx="1676545" cy="353599"/>
        </a:xfrm>
        <a:prstGeom prst="rect">
          <a:avLst/>
        </a:prstGeom>
      </xdr:spPr>
    </xdr:pic>
    <xdr:clientData/>
  </xdr:twoCellAnchor>
  <xdr:twoCellAnchor editAs="oneCell">
    <xdr:from>
      <xdr:col>0</xdr:col>
      <xdr:colOff>2779059</xdr:colOff>
      <xdr:row>23</xdr:row>
      <xdr:rowOff>26894</xdr:rowOff>
    </xdr:from>
    <xdr:to>
      <xdr:col>0</xdr:col>
      <xdr:colOff>4620211</xdr:colOff>
      <xdr:row>23</xdr:row>
      <xdr:rowOff>252466</xdr:rowOff>
    </xdr:to>
    <xdr:pic>
      <xdr:nvPicPr>
        <xdr:cNvPr id="18" name="Picture 17">
          <a:extLst>
            <a:ext uri="{FF2B5EF4-FFF2-40B4-BE49-F238E27FC236}">
              <a16:creationId xmlns:a16="http://schemas.microsoft.com/office/drawing/2014/main" id="{1E05A3A9-361D-4AB0-B72F-BBE3963CBF87}"/>
            </a:ext>
          </a:extLst>
        </xdr:cNvPr>
        <xdr:cNvPicPr>
          <a:picLocks noChangeAspect="1"/>
        </xdr:cNvPicPr>
      </xdr:nvPicPr>
      <xdr:blipFill>
        <a:blip xmlns:r="http://schemas.openxmlformats.org/officeDocument/2006/relationships" r:embed="rId6"/>
        <a:stretch>
          <a:fillRect/>
        </a:stretch>
      </xdr:blipFill>
      <xdr:spPr>
        <a:xfrm>
          <a:off x="2779059" y="8157882"/>
          <a:ext cx="1841152" cy="225572"/>
        </a:xfrm>
        <a:prstGeom prst="rect">
          <a:avLst/>
        </a:prstGeom>
      </xdr:spPr>
    </xdr:pic>
    <xdr:clientData/>
  </xdr:twoCellAnchor>
  <xdr:twoCellAnchor editAs="oneCell">
    <xdr:from>
      <xdr:col>0</xdr:col>
      <xdr:colOff>1918447</xdr:colOff>
      <xdr:row>21</xdr:row>
      <xdr:rowOff>170329</xdr:rowOff>
    </xdr:from>
    <xdr:to>
      <xdr:col>0</xdr:col>
      <xdr:colOff>2089150</xdr:colOff>
      <xdr:row>22</xdr:row>
      <xdr:rowOff>161738</xdr:rowOff>
    </xdr:to>
    <xdr:pic>
      <xdr:nvPicPr>
        <xdr:cNvPr id="19" name="Picture 18">
          <a:extLst>
            <a:ext uri="{FF2B5EF4-FFF2-40B4-BE49-F238E27FC236}">
              <a16:creationId xmlns:a16="http://schemas.microsoft.com/office/drawing/2014/main" id="{CFDE3D9F-8ECC-2AF7-5D43-1C1E19507688}"/>
            </a:ext>
          </a:extLst>
        </xdr:cNvPr>
        <xdr:cNvPicPr>
          <a:picLocks noChangeAspect="1"/>
        </xdr:cNvPicPr>
      </xdr:nvPicPr>
      <xdr:blipFill>
        <a:blip xmlns:r="http://schemas.openxmlformats.org/officeDocument/2006/relationships" r:embed="rId7"/>
        <a:stretch>
          <a:fillRect/>
        </a:stretch>
      </xdr:blipFill>
      <xdr:spPr>
        <a:xfrm>
          <a:off x="1918447" y="7754470"/>
          <a:ext cx="170703" cy="170703"/>
        </a:xfrm>
        <a:prstGeom prst="rect">
          <a:avLst/>
        </a:prstGeom>
      </xdr:spPr>
    </xdr:pic>
    <xdr:clientData/>
  </xdr:twoCellAnchor>
  <xdr:twoCellAnchor editAs="oneCell">
    <xdr:from>
      <xdr:col>0</xdr:col>
      <xdr:colOff>2241177</xdr:colOff>
      <xdr:row>25</xdr:row>
      <xdr:rowOff>8965</xdr:rowOff>
    </xdr:from>
    <xdr:to>
      <xdr:col>0</xdr:col>
      <xdr:colOff>2424073</xdr:colOff>
      <xdr:row>26</xdr:row>
      <xdr:rowOff>3962</xdr:rowOff>
    </xdr:to>
    <xdr:pic>
      <xdr:nvPicPr>
        <xdr:cNvPr id="20" name="Picture 19">
          <a:extLst>
            <a:ext uri="{FF2B5EF4-FFF2-40B4-BE49-F238E27FC236}">
              <a16:creationId xmlns:a16="http://schemas.microsoft.com/office/drawing/2014/main" id="{AF5FD240-CAE0-450E-36E6-2BF7C85D7E04}"/>
            </a:ext>
          </a:extLst>
        </xdr:cNvPr>
        <xdr:cNvPicPr>
          <a:picLocks noChangeAspect="1"/>
        </xdr:cNvPicPr>
      </xdr:nvPicPr>
      <xdr:blipFill>
        <a:blip xmlns:r="http://schemas.openxmlformats.org/officeDocument/2006/relationships" r:embed="rId8"/>
        <a:stretch>
          <a:fillRect/>
        </a:stretch>
      </xdr:blipFill>
      <xdr:spPr>
        <a:xfrm>
          <a:off x="2241177" y="8659906"/>
          <a:ext cx="182896" cy="201185"/>
        </a:xfrm>
        <a:prstGeom prst="rect">
          <a:avLst/>
        </a:prstGeom>
      </xdr:spPr>
    </xdr:pic>
    <xdr:clientData/>
  </xdr:twoCellAnchor>
  <xdr:twoCellAnchor editAs="oneCell">
    <xdr:from>
      <xdr:col>0</xdr:col>
      <xdr:colOff>2250141</xdr:colOff>
      <xdr:row>27</xdr:row>
      <xdr:rowOff>53788</xdr:rowOff>
    </xdr:from>
    <xdr:to>
      <xdr:col>0</xdr:col>
      <xdr:colOff>3048786</xdr:colOff>
      <xdr:row>27</xdr:row>
      <xdr:rowOff>254973</xdr:rowOff>
    </xdr:to>
    <xdr:pic>
      <xdr:nvPicPr>
        <xdr:cNvPr id="24" name="Picture 23">
          <a:extLst>
            <a:ext uri="{FF2B5EF4-FFF2-40B4-BE49-F238E27FC236}">
              <a16:creationId xmlns:a16="http://schemas.microsoft.com/office/drawing/2014/main" id="{9CEA84DD-A2F7-C31B-9426-D2534AC96310}"/>
            </a:ext>
          </a:extLst>
        </xdr:cNvPr>
        <xdr:cNvPicPr>
          <a:picLocks noChangeAspect="1"/>
        </xdr:cNvPicPr>
      </xdr:nvPicPr>
      <xdr:blipFill>
        <a:blip xmlns:r="http://schemas.openxmlformats.org/officeDocument/2006/relationships" r:embed="rId9"/>
        <a:stretch>
          <a:fillRect/>
        </a:stretch>
      </xdr:blipFill>
      <xdr:spPr>
        <a:xfrm>
          <a:off x="2250141" y="9090212"/>
          <a:ext cx="798645" cy="201185"/>
        </a:xfrm>
        <a:prstGeom prst="rect">
          <a:avLst/>
        </a:prstGeom>
      </xdr:spPr>
    </xdr:pic>
    <xdr:clientData/>
  </xdr:twoCellAnchor>
  <xdr:twoCellAnchor editAs="oneCell">
    <xdr:from>
      <xdr:col>0</xdr:col>
      <xdr:colOff>367553</xdr:colOff>
      <xdr:row>29</xdr:row>
      <xdr:rowOff>44824</xdr:rowOff>
    </xdr:from>
    <xdr:to>
      <xdr:col>0</xdr:col>
      <xdr:colOff>550449</xdr:colOff>
      <xdr:row>29</xdr:row>
      <xdr:rowOff>246009</xdr:rowOff>
    </xdr:to>
    <xdr:pic>
      <xdr:nvPicPr>
        <xdr:cNvPr id="26" name="Picture 25">
          <a:extLst>
            <a:ext uri="{FF2B5EF4-FFF2-40B4-BE49-F238E27FC236}">
              <a16:creationId xmlns:a16="http://schemas.microsoft.com/office/drawing/2014/main" id="{1BF19BD7-08A8-DC35-39DB-7DCE959AA8EE}"/>
            </a:ext>
          </a:extLst>
        </xdr:cNvPr>
        <xdr:cNvPicPr>
          <a:picLocks noChangeAspect="1"/>
        </xdr:cNvPicPr>
      </xdr:nvPicPr>
      <xdr:blipFill>
        <a:blip xmlns:r="http://schemas.openxmlformats.org/officeDocument/2006/relationships" r:embed="rId10"/>
        <a:stretch>
          <a:fillRect/>
        </a:stretch>
      </xdr:blipFill>
      <xdr:spPr>
        <a:xfrm>
          <a:off x="367553" y="9592236"/>
          <a:ext cx="182896" cy="201185"/>
        </a:xfrm>
        <a:prstGeom prst="rect">
          <a:avLst/>
        </a:prstGeom>
      </xdr:spPr>
    </xdr:pic>
    <xdr:clientData/>
  </xdr:twoCellAnchor>
  <xdr:twoCellAnchor editAs="oneCell">
    <xdr:from>
      <xdr:col>0</xdr:col>
      <xdr:colOff>2160495</xdr:colOff>
      <xdr:row>30</xdr:row>
      <xdr:rowOff>8964</xdr:rowOff>
    </xdr:from>
    <xdr:to>
      <xdr:col>0</xdr:col>
      <xdr:colOff>4355245</xdr:colOff>
      <xdr:row>30</xdr:row>
      <xdr:rowOff>222342</xdr:rowOff>
    </xdr:to>
    <xdr:pic>
      <xdr:nvPicPr>
        <xdr:cNvPr id="27" name="Picture 26">
          <a:extLst>
            <a:ext uri="{FF2B5EF4-FFF2-40B4-BE49-F238E27FC236}">
              <a16:creationId xmlns:a16="http://schemas.microsoft.com/office/drawing/2014/main" id="{72D63F05-4788-A9C8-A62B-6D83263464FE}"/>
            </a:ext>
          </a:extLst>
        </xdr:cNvPr>
        <xdr:cNvPicPr>
          <a:picLocks noChangeAspect="1"/>
        </xdr:cNvPicPr>
      </xdr:nvPicPr>
      <xdr:blipFill>
        <a:blip xmlns:r="http://schemas.openxmlformats.org/officeDocument/2006/relationships" r:embed="rId11"/>
        <a:stretch>
          <a:fillRect/>
        </a:stretch>
      </xdr:blipFill>
      <xdr:spPr>
        <a:xfrm>
          <a:off x="2160495" y="10103223"/>
          <a:ext cx="2194750" cy="213378"/>
        </a:xfrm>
        <a:prstGeom prst="rect">
          <a:avLst/>
        </a:prstGeom>
      </xdr:spPr>
    </xdr:pic>
    <xdr:clientData/>
  </xdr:twoCellAnchor>
  <xdr:twoCellAnchor editAs="oneCell">
    <xdr:from>
      <xdr:col>0</xdr:col>
      <xdr:colOff>1873623</xdr:colOff>
      <xdr:row>32</xdr:row>
      <xdr:rowOff>161365</xdr:rowOff>
    </xdr:from>
    <xdr:to>
      <xdr:col>0</xdr:col>
      <xdr:colOff>2251608</xdr:colOff>
      <xdr:row>33</xdr:row>
      <xdr:rowOff>189353</xdr:rowOff>
    </xdr:to>
    <xdr:pic>
      <xdr:nvPicPr>
        <xdr:cNvPr id="29" name="Picture 28">
          <a:extLst>
            <a:ext uri="{FF2B5EF4-FFF2-40B4-BE49-F238E27FC236}">
              <a16:creationId xmlns:a16="http://schemas.microsoft.com/office/drawing/2014/main" id="{1D1E4CDB-422E-466F-2B17-4DE795AFF17E}"/>
            </a:ext>
          </a:extLst>
        </xdr:cNvPr>
        <xdr:cNvPicPr>
          <a:picLocks noChangeAspect="1"/>
        </xdr:cNvPicPr>
      </xdr:nvPicPr>
      <xdr:blipFill>
        <a:blip xmlns:r="http://schemas.openxmlformats.org/officeDocument/2006/relationships" r:embed="rId12"/>
        <a:stretch>
          <a:fillRect/>
        </a:stretch>
      </xdr:blipFill>
      <xdr:spPr>
        <a:xfrm>
          <a:off x="1873623" y="10865224"/>
          <a:ext cx="377985" cy="207282"/>
        </a:xfrm>
        <a:prstGeom prst="rect">
          <a:avLst/>
        </a:prstGeom>
      </xdr:spPr>
    </xdr:pic>
    <xdr:clientData/>
  </xdr:twoCellAnchor>
  <xdr:twoCellAnchor editAs="oneCell">
    <xdr:from>
      <xdr:col>0</xdr:col>
      <xdr:colOff>2375647</xdr:colOff>
      <xdr:row>34</xdr:row>
      <xdr:rowOff>53788</xdr:rowOff>
    </xdr:from>
    <xdr:to>
      <xdr:col>0</xdr:col>
      <xdr:colOff>3473022</xdr:colOff>
      <xdr:row>34</xdr:row>
      <xdr:rowOff>468352</xdr:rowOff>
    </xdr:to>
    <xdr:pic>
      <xdr:nvPicPr>
        <xdr:cNvPr id="30" name="Picture 29">
          <a:extLst>
            <a:ext uri="{FF2B5EF4-FFF2-40B4-BE49-F238E27FC236}">
              <a16:creationId xmlns:a16="http://schemas.microsoft.com/office/drawing/2014/main" id="{E73C3B79-526B-D6B0-DD0E-0B3996136B5B}"/>
            </a:ext>
          </a:extLst>
        </xdr:cNvPr>
        <xdr:cNvPicPr>
          <a:picLocks noChangeAspect="1"/>
        </xdr:cNvPicPr>
      </xdr:nvPicPr>
      <xdr:blipFill>
        <a:blip xmlns:r="http://schemas.openxmlformats.org/officeDocument/2006/relationships" r:embed="rId13"/>
        <a:stretch>
          <a:fillRect/>
        </a:stretch>
      </xdr:blipFill>
      <xdr:spPr>
        <a:xfrm>
          <a:off x="2375647" y="11304494"/>
          <a:ext cx="1097375" cy="414564"/>
        </a:xfrm>
        <a:prstGeom prst="rect">
          <a:avLst/>
        </a:prstGeom>
      </xdr:spPr>
    </xdr:pic>
    <xdr:clientData/>
  </xdr:twoCellAnchor>
  <xdr:twoCellAnchor editAs="oneCell">
    <xdr:from>
      <xdr:col>0</xdr:col>
      <xdr:colOff>842682</xdr:colOff>
      <xdr:row>35</xdr:row>
      <xdr:rowOff>8965</xdr:rowOff>
    </xdr:from>
    <xdr:to>
      <xdr:col>0</xdr:col>
      <xdr:colOff>1312115</xdr:colOff>
      <xdr:row>36</xdr:row>
      <xdr:rowOff>1094</xdr:rowOff>
    </xdr:to>
    <xdr:pic>
      <xdr:nvPicPr>
        <xdr:cNvPr id="31" name="Picture 30">
          <a:extLst>
            <a:ext uri="{FF2B5EF4-FFF2-40B4-BE49-F238E27FC236}">
              <a16:creationId xmlns:a16="http://schemas.microsoft.com/office/drawing/2014/main" id="{B9E00D20-9D27-CA32-CE4F-6279B212042F}"/>
            </a:ext>
          </a:extLst>
        </xdr:cNvPr>
        <xdr:cNvPicPr>
          <a:picLocks noChangeAspect="1"/>
        </xdr:cNvPicPr>
      </xdr:nvPicPr>
      <xdr:blipFill>
        <a:blip xmlns:r="http://schemas.openxmlformats.org/officeDocument/2006/relationships" r:embed="rId14"/>
        <a:stretch>
          <a:fillRect/>
        </a:stretch>
      </xdr:blipFill>
      <xdr:spPr>
        <a:xfrm>
          <a:off x="842682" y="11815483"/>
          <a:ext cx="469433" cy="20728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O93"/>
  <sheetViews>
    <sheetView tabSelected="1" zoomScale="55" zoomScaleNormal="55" workbookViewId="0">
      <pane xSplit="2" ySplit="3" topLeftCell="C4" activePane="bottomRight" state="frozen"/>
      <selection pane="topRight" activeCell="C1" sqref="C1"/>
      <selection pane="bottomLeft" activeCell="A4" sqref="A4"/>
      <selection pane="bottomRight" activeCell="C7" sqref="C7"/>
    </sheetView>
  </sheetViews>
  <sheetFormatPr defaultRowHeight="15" x14ac:dyDescent="0.25"/>
  <cols>
    <col min="1" max="1" width="27.28515625" customWidth="1"/>
    <col min="2" max="2" width="15.28515625" customWidth="1"/>
    <col min="3" max="3" width="84.28515625" customWidth="1"/>
    <col min="4" max="4" width="15.85546875" customWidth="1"/>
    <col min="5" max="5" width="15.7109375" customWidth="1"/>
    <col min="6" max="7" width="7.7109375" customWidth="1"/>
    <col min="9" max="9" width="9.28515625" customWidth="1"/>
    <col min="10" max="12" width="7.7109375" customWidth="1"/>
    <col min="13" max="13" width="6.7109375" customWidth="1"/>
    <col min="14" max="14" width="5.28515625" customWidth="1"/>
    <col min="16" max="16" width="4.85546875" customWidth="1"/>
    <col min="18" max="18" width="5.7109375" bestFit="1" customWidth="1"/>
    <col min="19" max="19" width="7.7109375" customWidth="1"/>
    <col min="20" max="20" width="13.28515625" customWidth="1"/>
    <col min="21" max="21" width="22" customWidth="1"/>
    <col min="22" max="22" width="6.7109375" customWidth="1"/>
    <col min="23" max="23" width="5.140625" bestFit="1" customWidth="1"/>
    <col min="24" max="24" width="11.28515625" customWidth="1"/>
    <col min="26" max="26" width="8.28515625" customWidth="1"/>
    <col min="27" max="27" width="6.140625" customWidth="1"/>
    <col min="28" max="28" width="5.85546875" customWidth="1"/>
    <col min="29" max="29" width="6.28515625" customWidth="1"/>
    <col min="30" max="30" width="7.7109375" customWidth="1"/>
    <col min="31" max="31" width="5.140625" customWidth="1"/>
    <col min="32" max="32" width="7.85546875" customWidth="1"/>
    <col min="33" max="35" width="5.28515625" customWidth="1"/>
    <col min="36" max="36" width="9.7109375" customWidth="1"/>
    <col min="37" max="37" width="5.7109375" customWidth="1"/>
    <col min="38" max="38" width="6.85546875" customWidth="1"/>
    <col min="39" max="39" width="7.42578125" customWidth="1"/>
  </cols>
  <sheetData>
    <row r="3" spans="1:41" s="7" customFormat="1" ht="69.599999999999994" customHeight="1" x14ac:dyDescent="0.25">
      <c r="A3" s="7" t="s">
        <v>47</v>
      </c>
      <c r="B3" s="7" t="s">
        <v>49</v>
      </c>
      <c r="C3" s="7" t="s">
        <v>122</v>
      </c>
      <c r="D3" s="7" t="s">
        <v>48</v>
      </c>
      <c r="E3" s="7" t="s">
        <v>50</v>
      </c>
      <c r="F3" s="7" t="s">
        <v>59</v>
      </c>
      <c r="G3" s="7" t="s">
        <v>58</v>
      </c>
      <c r="H3" s="7" t="s">
        <v>64</v>
      </c>
      <c r="I3" s="7" t="s">
        <v>57</v>
      </c>
      <c r="J3" s="8" t="s">
        <v>53</v>
      </c>
      <c r="K3" s="8" t="s">
        <v>412</v>
      </c>
      <c r="L3" s="8" t="s">
        <v>53</v>
      </c>
      <c r="M3" s="7" t="s">
        <v>64</v>
      </c>
      <c r="N3" s="7" t="s">
        <v>42</v>
      </c>
      <c r="O3" s="7" t="s">
        <v>43</v>
      </c>
      <c r="P3" s="7" t="s">
        <v>60</v>
      </c>
      <c r="Q3" s="7" t="s">
        <v>52</v>
      </c>
      <c r="R3" s="8" t="s">
        <v>53</v>
      </c>
      <c r="S3" s="8" t="s">
        <v>112</v>
      </c>
      <c r="T3" s="7" t="s">
        <v>454</v>
      </c>
      <c r="U3" s="7" t="s">
        <v>64</v>
      </c>
      <c r="V3" s="9" t="s">
        <v>46</v>
      </c>
      <c r="W3" s="8" t="s">
        <v>53</v>
      </c>
      <c r="X3" s="7" t="s">
        <v>61</v>
      </c>
      <c r="Y3" s="7" t="s">
        <v>4</v>
      </c>
      <c r="Z3" s="7" t="s">
        <v>62</v>
      </c>
      <c r="AA3" s="8" t="s">
        <v>53</v>
      </c>
      <c r="AB3" s="7" t="s">
        <v>63</v>
      </c>
      <c r="AC3" s="8" t="s">
        <v>53</v>
      </c>
      <c r="AD3" s="7" t="s">
        <v>5</v>
      </c>
      <c r="AE3" s="8" t="s">
        <v>53</v>
      </c>
      <c r="AF3" s="7" t="s">
        <v>6</v>
      </c>
      <c r="AG3" s="8" t="s">
        <v>53</v>
      </c>
      <c r="AH3" s="8" t="s">
        <v>191</v>
      </c>
      <c r="AI3" s="8"/>
      <c r="AJ3" s="7" t="s">
        <v>65</v>
      </c>
      <c r="AK3" s="8" t="s">
        <v>53</v>
      </c>
      <c r="AL3" s="8" t="s">
        <v>70</v>
      </c>
      <c r="AM3" s="8" t="s">
        <v>53</v>
      </c>
      <c r="AN3" s="8" t="s">
        <v>94</v>
      </c>
      <c r="AO3" s="8" t="s">
        <v>53</v>
      </c>
    </row>
    <row r="4" spans="1:41" ht="17.25" x14ac:dyDescent="0.25">
      <c r="A4" s="4" t="s">
        <v>197</v>
      </c>
      <c r="B4" s="4" t="s">
        <v>54</v>
      </c>
      <c r="C4" s="4" t="s">
        <v>123</v>
      </c>
      <c r="D4" s="4" t="s">
        <v>97</v>
      </c>
      <c r="E4" s="4" t="s">
        <v>101</v>
      </c>
      <c r="F4" s="10">
        <v>3.34</v>
      </c>
      <c r="G4" s="4">
        <f>452+10</f>
        <v>462</v>
      </c>
      <c r="H4" s="4" t="s">
        <v>95</v>
      </c>
      <c r="I4" s="4">
        <v>340</v>
      </c>
      <c r="J4" s="4">
        <v>20</v>
      </c>
      <c r="K4">
        <f>I4/1000</f>
        <v>0.34</v>
      </c>
      <c r="L4">
        <f>J4/1000</f>
        <v>0.02</v>
      </c>
      <c r="M4" s="4"/>
      <c r="N4" s="4" t="s">
        <v>44</v>
      </c>
      <c r="O4" s="4" t="s">
        <v>51</v>
      </c>
      <c r="P4" s="4">
        <v>23</v>
      </c>
      <c r="Q4" s="4">
        <v>0.73</v>
      </c>
      <c r="R4" s="10">
        <v>0.04</v>
      </c>
      <c r="S4" s="10"/>
      <c r="T4" t="s">
        <v>452</v>
      </c>
      <c r="U4" s="4" t="s">
        <v>68</v>
      </c>
      <c r="V4" s="4" t="s">
        <v>175</v>
      </c>
      <c r="W4" s="4"/>
      <c r="X4" s="4">
        <v>2.13</v>
      </c>
      <c r="Y4" s="4">
        <v>0.05</v>
      </c>
      <c r="Z4" s="4">
        <v>3</v>
      </c>
      <c r="AA4" s="4">
        <v>2</v>
      </c>
      <c r="AB4" s="10">
        <v>1.5</v>
      </c>
      <c r="AC4" s="4">
        <v>0.05</v>
      </c>
      <c r="AD4" s="4">
        <v>4.38</v>
      </c>
      <c r="AE4" s="4">
        <v>0.56000000000000005</v>
      </c>
      <c r="AF4" s="4">
        <v>1.48</v>
      </c>
      <c r="AG4" s="4">
        <v>0.17</v>
      </c>
      <c r="AH4" s="4"/>
      <c r="AI4" s="4"/>
      <c r="AJ4" s="4">
        <v>0.14000000000000001</v>
      </c>
      <c r="AK4" s="4">
        <v>0.01</v>
      </c>
      <c r="AL4" s="4">
        <v>1.28</v>
      </c>
      <c r="AM4" s="4">
        <v>0.04</v>
      </c>
      <c r="AN4" s="4">
        <v>0.71</v>
      </c>
      <c r="AO4" s="4">
        <v>0.04</v>
      </c>
    </row>
    <row r="5" spans="1:41" ht="17.25" x14ac:dyDescent="0.25">
      <c r="A5" t="s">
        <v>493</v>
      </c>
      <c r="B5" s="4" t="s">
        <v>55</v>
      </c>
      <c r="C5" s="4" t="s">
        <v>123</v>
      </c>
      <c r="D5" s="4" t="s">
        <v>98</v>
      </c>
      <c r="E5" s="4" t="s">
        <v>102</v>
      </c>
      <c r="F5" s="10">
        <v>4.8</v>
      </c>
      <c r="G5" s="4">
        <f>452+13</f>
        <v>465</v>
      </c>
      <c r="H5" t="s">
        <v>95</v>
      </c>
      <c r="I5">
        <v>990</v>
      </c>
      <c r="J5">
        <v>50</v>
      </c>
      <c r="K5">
        <f t="shared" ref="K5:K68" si="0">I5/1000</f>
        <v>0.99</v>
      </c>
      <c r="L5">
        <f t="shared" ref="L5:L68" si="1">J5/1000</f>
        <v>0.05</v>
      </c>
      <c r="N5" t="s">
        <v>44</v>
      </c>
      <c r="O5" t="s">
        <v>51</v>
      </c>
      <c r="P5">
        <v>22</v>
      </c>
      <c r="Q5">
        <v>2.0299999999999998</v>
      </c>
      <c r="R5">
        <v>0.09</v>
      </c>
      <c r="T5" t="s">
        <v>452</v>
      </c>
      <c r="U5" t="s">
        <v>68</v>
      </c>
      <c r="V5" t="s">
        <v>175</v>
      </c>
      <c r="X5">
        <v>2.06</v>
      </c>
      <c r="Y5">
        <v>0.06</v>
      </c>
      <c r="Z5">
        <v>3</v>
      </c>
      <c r="AA5">
        <v>2</v>
      </c>
      <c r="AB5">
        <v>1.65</v>
      </c>
      <c r="AC5">
        <v>0.05</v>
      </c>
      <c r="AD5" s="1">
        <v>3.6</v>
      </c>
      <c r="AE5">
        <v>0.38</v>
      </c>
      <c r="AF5">
        <v>0.85</v>
      </c>
      <c r="AG5">
        <v>0.12</v>
      </c>
      <c r="AJ5">
        <v>0.12</v>
      </c>
      <c r="AK5">
        <v>0.01</v>
      </c>
      <c r="AL5">
        <v>1.29</v>
      </c>
      <c r="AM5">
        <v>0.04</v>
      </c>
      <c r="AN5">
        <v>0.65</v>
      </c>
      <c r="AO5">
        <v>0.04</v>
      </c>
    </row>
    <row r="6" spans="1:41" ht="17.25" x14ac:dyDescent="0.25">
      <c r="B6" t="s">
        <v>56</v>
      </c>
      <c r="C6" t="s">
        <v>124</v>
      </c>
      <c r="D6" t="s">
        <v>99</v>
      </c>
      <c r="E6" t="s">
        <v>103</v>
      </c>
      <c r="F6" s="1">
        <v>3.11</v>
      </c>
      <c r="G6">
        <f>452+9</f>
        <v>461</v>
      </c>
      <c r="H6" t="s">
        <v>95</v>
      </c>
      <c r="I6">
        <v>1570</v>
      </c>
      <c r="J6">
        <v>70</v>
      </c>
      <c r="K6">
        <f t="shared" si="0"/>
        <v>1.57</v>
      </c>
      <c r="L6">
        <f t="shared" si="1"/>
        <v>7.0000000000000007E-2</v>
      </c>
      <c r="N6" t="s">
        <v>44</v>
      </c>
      <c r="O6" t="s">
        <v>51</v>
      </c>
      <c r="P6">
        <v>18</v>
      </c>
      <c r="Q6">
        <v>3.5</v>
      </c>
      <c r="R6">
        <v>0.12</v>
      </c>
      <c r="T6" t="s">
        <v>452</v>
      </c>
      <c r="U6" t="s">
        <v>68</v>
      </c>
      <c r="V6" t="s">
        <v>175</v>
      </c>
      <c r="X6">
        <v>2.2200000000000002</v>
      </c>
      <c r="Y6">
        <v>7.0000000000000007E-2</v>
      </c>
      <c r="Z6">
        <v>3</v>
      </c>
      <c r="AA6">
        <v>2</v>
      </c>
      <c r="AB6">
        <v>1.79</v>
      </c>
      <c r="AC6">
        <v>0.06</v>
      </c>
      <c r="AD6">
        <v>3.05</v>
      </c>
      <c r="AE6">
        <v>0.37</v>
      </c>
      <c r="AF6">
        <v>1.07</v>
      </c>
      <c r="AG6">
        <v>0.11</v>
      </c>
      <c r="AJ6">
        <v>0.14000000000000001</v>
      </c>
      <c r="AK6">
        <v>0.02</v>
      </c>
      <c r="AL6">
        <v>1.38</v>
      </c>
      <c r="AM6">
        <v>0.04</v>
      </c>
      <c r="AN6" s="1">
        <v>0.7</v>
      </c>
      <c r="AO6">
        <v>0.05</v>
      </c>
    </row>
    <row r="7" spans="1:41" ht="17.25" x14ac:dyDescent="0.25">
      <c r="A7" s="4" t="s">
        <v>198</v>
      </c>
      <c r="B7" s="4" t="s">
        <v>71</v>
      </c>
      <c r="C7" s="4" t="s">
        <v>125</v>
      </c>
      <c r="D7" s="4" t="s">
        <v>100</v>
      </c>
      <c r="E7" s="4" t="s">
        <v>104</v>
      </c>
      <c r="F7" s="10">
        <v>3.57</v>
      </c>
      <c r="G7" s="5">
        <f>462+5-F7</f>
        <v>463.43</v>
      </c>
      <c r="H7" t="s">
        <v>173</v>
      </c>
      <c r="I7" s="4">
        <v>5710</v>
      </c>
      <c r="J7" s="4">
        <v>250</v>
      </c>
      <c r="K7" s="4">
        <f t="shared" si="0"/>
        <v>5.71</v>
      </c>
      <c r="L7" s="4">
        <f t="shared" si="1"/>
        <v>0.25</v>
      </c>
      <c r="M7" s="4"/>
      <c r="N7" s="4" t="s">
        <v>44</v>
      </c>
      <c r="O7" s="4" t="s">
        <v>51</v>
      </c>
      <c r="P7" s="4">
        <v>21</v>
      </c>
      <c r="Q7" s="4">
        <v>11.26</v>
      </c>
      <c r="R7" s="4">
        <v>0.43</v>
      </c>
      <c r="S7" s="4"/>
      <c r="T7" s="4" t="s">
        <v>452</v>
      </c>
      <c r="U7" s="4" t="s">
        <v>68</v>
      </c>
      <c r="V7" s="4" t="s">
        <v>175</v>
      </c>
      <c r="W7" s="4"/>
      <c r="X7" s="4">
        <v>1.97</v>
      </c>
      <c r="Y7" s="4">
        <v>0.04</v>
      </c>
      <c r="Z7" s="4">
        <v>3</v>
      </c>
      <c r="AA7" s="4">
        <v>2</v>
      </c>
      <c r="AB7" s="4" t="s">
        <v>175</v>
      </c>
      <c r="AC7" s="4"/>
      <c r="AD7" s="4" t="s">
        <v>175</v>
      </c>
      <c r="AE7" s="4"/>
      <c r="AF7" s="4" t="s">
        <v>175</v>
      </c>
      <c r="AG7" s="4"/>
      <c r="AH7" s="4"/>
      <c r="AI7" s="4"/>
      <c r="AJ7" s="4">
        <v>0.14000000000000001</v>
      </c>
      <c r="AK7" s="4">
        <v>0.01</v>
      </c>
      <c r="AL7" s="4">
        <v>1.24</v>
      </c>
      <c r="AM7" s="4">
        <v>0.03</v>
      </c>
      <c r="AN7" s="10">
        <v>0.6</v>
      </c>
      <c r="AO7" s="4">
        <v>0.02</v>
      </c>
    </row>
    <row r="8" spans="1:41" ht="17.25" x14ac:dyDescent="0.25">
      <c r="A8" t="s">
        <v>494</v>
      </c>
      <c r="B8" t="s">
        <v>72</v>
      </c>
      <c r="C8" t="s">
        <v>125</v>
      </c>
      <c r="D8" t="s">
        <v>100</v>
      </c>
      <c r="E8" t="s">
        <v>104</v>
      </c>
      <c r="F8" s="1">
        <v>6</v>
      </c>
      <c r="G8" s="3">
        <f>462+5-F8</f>
        <v>461</v>
      </c>
      <c r="H8" t="s">
        <v>173</v>
      </c>
      <c r="I8">
        <v>5730</v>
      </c>
      <c r="J8">
        <v>360</v>
      </c>
      <c r="K8">
        <f t="shared" si="0"/>
        <v>5.73</v>
      </c>
      <c r="L8">
        <f t="shared" si="1"/>
        <v>0.36</v>
      </c>
      <c r="N8" t="s">
        <v>44</v>
      </c>
      <c r="O8" t="s">
        <v>51</v>
      </c>
      <c r="P8">
        <v>24</v>
      </c>
      <c r="Q8">
        <v>11.21</v>
      </c>
      <c r="R8">
        <v>0.66</v>
      </c>
      <c r="T8" t="s">
        <v>452</v>
      </c>
      <c r="U8" t="s">
        <v>68</v>
      </c>
      <c r="V8" t="s">
        <v>175</v>
      </c>
      <c r="X8">
        <v>1.96</v>
      </c>
      <c r="Y8">
        <v>0.04</v>
      </c>
      <c r="Z8">
        <v>3</v>
      </c>
      <c r="AA8">
        <v>2</v>
      </c>
      <c r="AB8" t="s">
        <v>175</v>
      </c>
      <c r="AD8" t="s">
        <v>175</v>
      </c>
      <c r="AF8" t="s">
        <v>175</v>
      </c>
      <c r="AJ8" s="1">
        <v>0.1</v>
      </c>
      <c r="AK8">
        <v>0.01</v>
      </c>
      <c r="AL8">
        <v>1.25</v>
      </c>
      <c r="AM8">
        <v>0.128</v>
      </c>
      <c r="AN8">
        <v>0.61</v>
      </c>
      <c r="AO8">
        <v>0.03</v>
      </c>
    </row>
    <row r="9" spans="1:41" ht="17.25" x14ac:dyDescent="0.25">
      <c r="B9" s="4" t="s">
        <v>73</v>
      </c>
      <c r="C9" s="4" t="s">
        <v>126</v>
      </c>
      <c r="D9" s="4" t="s">
        <v>100</v>
      </c>
      <c r="E9" s="4" t="s">
        <v>104</v>
      </c>
      <c r="F9" s="10">
        <v>8.32</v>
      </c>
      <c r="G9" s="5">
        <f>462+16-F9</f>
        <v>469.68</v>
      </c>
      <c r="H9" t="s">
        <v>173</v>
      </c>
      <c r="I9">
        <v>5520</v>
      </c>
      <c r="J9">
        <v>270</v>
      </c>
      <c r="K9">
        <f t="shared" si="0"/>
        <v>5.52</v>
      </c>
      <c r="L9">
        <f t="shared" si="1"/>
        <v>0.27</v>
      </c>
      <c r="N9" t="s">
        <v>44</v>
      </c>
      <c r="O9" t="s">
        <v>51</v>
      </c>
      <c r="P9">
        <v>18</v>
      </c>
      <c r="Q9">
        <v>10.74</v>
      </c>
      <c r="R9">
        <v>0.48</v>
      </c>
      <c r="T9" t="s">
        <v>452</v>
      </c>
      <c r="U9" t="s">
        <v>68</v>
      </c>
      <c r="V9" t="s">
        <v>175</v>
      </c>
      <c r="X9">
        <v>1.94</v>
      </c>
      <c r="Y9">
        <v>0.04</v>
      </c>
      <c r="Z9">
        <v>3</v>
      </c>
      <c r="AA9">
        <v>2</v>
      </c>
      <c r="AB9" t="s">
        <v>175</v>
      </c>
      <c r="AD9" t="s">
        <v>175</v>
      </c>
      <c r="AF9" t="s">
        <v>175</v>
      </c>
      <c r="AJ9">
        <v>0.08</v>
      </c>
      <c r="AK9">
        <v>0.01</v>
      </c>
      <c r="AL9">
        <v>1.28</v>
      </c>
      <c r="AM9">
        <v>0.04</v>
      </c>
      <c r="AN9">
        <v>0.57999999999999996</v>
      </c>
      <c r="AO9">
        <v>0.02</v>
      </c>
    </row>
    <row r="10" spans="1:41" ht="17.25" x14ac:dyDescent="0.25">
      <c r="B10" t="s">
        <v>79</v>
      </c>
      <c r="C10" t="s">
        <v>126</v>
      </c>
      <c r="D10" t="s">
        <v>100</v>
      </c>
      <c r="E10" t="s">
        <v>104</v>
      </c>
      <c r="F10" s="1">
        <v>14.5</v>
      </c>
      <c r="G10" s="3">
        <f>462+16-F10</f>
        <v>463.5</v>
      </c>
      <c r="H10" t="s">
        <v>173</v>
      </c>
      <c r="I10">
        <v>5240</v>
      </c>
      <c r="J10">
        <v>160</v>
      </c>
      <c r="K10">
        <f t="shared" si="0"/>
        <v>5.24</v>
      </c>
      <c r="L10">
        <f t="shared" si="1"/>
        <v>0.16</v>
      </c>
      <c r="N10" t="s">
        <v>44</v>
      </c>
      <c r="O10" t="s">
        <v>51</v>
      </c>
      <c r="P10">
        <v>22</v>
      </c>
      <c r="Q10" s="1">
        <v>10.7</v>
      </c>
      <c r="R10">
        <v>0.23</v>
      </c>
      <c r="T10" t="s">
        <v>452</v>
      </c>
      <c r="U10" t="s">
        <v>68</v>
      </c>
      <c r="V10" t="s">
        <v>175</v>
      </c>
      <c r="X10">
        <v>2.0499999999999998</v>
      </c>
      <c r="Y10">
        <v>0.04</v>
      </c>
      <c r="Z10">
        <v>3</v>
      </c>
      <c r="AA10">
        <v>2</v>
      </c>
      <c r="AB10" t="s">
        <v>175</v>
      </c>
      <c r="AD10" t="s">
        <v>175</v>
      </c>
      <c r="AF10" t="s">
        <v>175</v>
      </c>
      <c r="AJ10">
        <v>0.05</v>
      </c>
      <c r="AK10">
        <v>0.01</v>
      </c>
      <c r="AL10">
        <v>1.35</v>
      </c>
      <c r="AM10">
        <v>0.04</v>
      </c>
      <c r="AN10">
        <v>0.65</v>
      </c>
      <c r="AO10">
        <v>0.02</v>
      </c>
    </row>
    <row r="11" spans="1:41" ht="17.25" x14ac:dyDescent="0.25">
      <c r="B11" s="40" t="s">
        <v>74</v>
      </c>
      <c r="C11" s="40" t="s">
        <v>127</v>
      </c>
      <c r="D11" s="40" t="s">
        <v>100</v>
      </c>
      <c r="E11" s="40" t="s">
        <v>104</v>
      </c>
      <c r="F11" s="41">
        <v>5.24</v>
      </c>
      <c r="G11" s="42">
        <f>462+26-F11</f>
        <v>482.76</v>
      </c>
      <c r="H11" t="s">
        <v>173</v>
      </c>
      <c r="I11">
        <v>52</v>
      </c>
      <c r="J11">
        <v>4</v>
      </c>
      <c r="K11">
        <f t="shared" si="0"/>
        <v>5.1999999999999998E-2</v>
      </c>
      <c r="L11">
        <f t="shared" si="1"/>
        <v>4.0000000000000001E-3</v>
      </c>
      <c r="N11" t="s">
        <v>44</v>
      </c>
      <c r="O11" t="s">
        <v>51</v>
      </c>
      <c r="P11">
        <v>22</v>
      </c>
      <c r="Q11">
        <v>0.11</v>
      </c>
      <c r="R11">
        <v>0.01</v>
      </c>
      <c r="T11" t="s">
        <v>452</v>
      </c>
      <c r="U11" t="s">
        <v>68</v>
      </c>
      <c r="V11" t="s">
        <v>175</v>
      </c>
      <c r="X11" s="1">
        <v>2.1</v>
      </c>
      <c r="Y11">
        <v>0.05</v>
      </c>
      <c r="Z11">
        <v>3</v>
      </c>
      <c r="AA11">
        <v>2</v>
      </c>
      <c r="AB11" t="s">
        <v>175</v>
      </c>
      <c r="AD11" t="s">
        <v>175</v>
      </c>
      <c r="AF11" t="s">
        <v>175</v>
      </c>
      <c r="AJ11">
        <v>0.11</v>
      </c>
      <c r="AK11">
        <v>0.01</v>
      </c>
      <c r="AL11">
        <v>1.35</v>
      </c>
      <c r="AM11">
        <v>0.04</v>
      </c>
      <c r="AN11">
        <v>0.63</v>
      </c>
      <c r="AO11">
        <v>0.03</v>
      </c>
    </row>
    <row r="12" spans="1:41" ht="17.25" x14ac:dyDescent="0.25">
      <c r="B12" s="4" t="s">
        <v>75</v>
      </c>
      <c r="C12" s="4" t="s">
        <v>128</v>
      </c>
      <c r="D12" s="4" t="s">
        <v>100</v>
      </c>
      <c r="E12" s="4" t="s">
        <v>104</v>
      </c>
      <c r="F12" s="10">
        <v>7.22</v>
      </c>
      <c r="G12" s="5">
        <f>462+38-F12</f>
        <v>492.78</v>
      </c>
      <c r="H12" t="s">
        <v>173</v>
      </c>
      <c r="I12">
        <v>34</v>
      </c>
      <c r="J12">
        <v>7</v>
      </c>
      <c r="K12">
        <f t="shared" si="0"/>
        <v>3.4000000000000002E-2</v>
      </c>
      <c r="L12">
        <f t="shared" si="1"/>
        <v>7.0000000000000001E-3</v>
      </c>
      <c r="N12" t="s">
        <v>44</v>
      </c>
      <c r="O12" t="s">
        <v>51</v>
      </c>
      <c r="P12">
        <v>14</v>
      </c>
      <c r="Q12">
        <v>0.06</v>
      </c>
      <c r="R12">
        <v>0.01</v>
      </c>
      <c r="T12" t="s">
        <v>452</v>
      </c>
      <c r="U12" t="s">
        <v>68</v>
      </c>
      <c r="V12" t="s">
        <v>175</v>
      </c>
      <c r="X12">
        <v>1.86</v>
      </c>
      <c r="Y12">
        <v>0.05</v>
      </c>
      <c r="Z12">
        <v>3</v>
      </c>
      <c r="AA12">
        <v>2</v>
      </c>
      <c r="AB12" t="s">
        <v>175</v>
      </c>
      <c r="AD12" t="s">
        <v>175</v>
      </c>
      <c r="AF12" t="s">
        <v>175</v>
      </c>
      <c r="AJ12">
        <v>0.09</v>
      </c>
      <c r="AK12">
        <v>0.01</v>
      </c>
      <c r="AL12">
        <v>1.17</v>
      </c>
      <c r="AM12">
        <v>0.03</v>
      </c>
      <c r="AN12" s="1">
        <v>0.6</v>
      </c>
      <c r="AO12">
        <v>0.03</v>
      </c>
    </row>
    <row r="13" spans="1:41" ht="17.25" x14ac:dyDescent="0.25">
      <c r="B13" t="s">
        <v>80</v>
      </c>
      <c r="C13" t="s">
        <v>128</v>
      </c>
      <c r="D13" t="s">
        <v>100</v>
      </c>
      <c r="E13" t="s">
        <v>104</v>
      </c>
      <c r="F13" s="1">
        <v>14.5</v>
      </c>
      <c r="G13" s="3">
        <f>462+38-F13</f>
        <v>485.5</v>
      </c>
      <c r="H13" t="s">
        <v>173</v>
      </c>
      <c r="I13">
        <v>2050</v>
      </c>
      <c r="J13">
        <v>80</v>
      </c>
      <c r="K13">
        <f t="shared" si="0"/>
        <v>2.0499999999999998</v>
      </c>
      <c r="L13">
        <f t="shared" si="1"/>
        <v>0.08</v>
      </c>
      <c r="N13" t="s">
        <v>44</v>
      </c>
      <c r="O13" t="s">
        <v>51</v>
      </c>
      <c r="P13">
        <v>22</v>
      </c>
      <c r="Q13">
        <v>3.82</v>
      </c>
      <c r="R13">
        <v>0.13</v>
      </c>
      <c r="T13" t="s">
        <v>452</v>
      </c>
      <c r="U13" t="s">
        <v>68</v>
      </c>
      <c r="V13" t="s">
        <v>175</v>
      </c>
      <c r="X13">
        <v>1.86</v>
      </c>
      <c r="Y13">
        <v>0.04</v>
      </c>
      <c r="Z13">
        <v>3</v>
      </c>
      <c r="AA13">
        <v>2</v>
      </c>
      <c r="AB13" t="s">
        <v>175</v>
      </c>
      <c r="AD13" t="s">
        <v>175</v>
      </c>
      <c r="AF13" t="s">
        <v>175</v>
      </c>
      <c r="AJ13">
        <v>0.05</v>
      </c>
      <c r="AK13">
        <v>0.01</v>
      </c>
      <c r="AL13" s="1">
        <v>1.2</v>
      </c>
      <c r="AM13">
        <v>0.03</v>
      </c>
      <c r="AN13">
        <v>0.62</v>
      </c>
      <c r="AO13">
        <v>0.03</v>
      </c>
    </row>
    <row r="14" spans="1:41" ht="17.25" x14ac:dyDescent="0.25">
      <c r="B14" t="s">
        <v>81</v>
      </c>
      <c r="C14" t="s">
        <v>128</v>
      </c>
      <c r="D14" t="s">
        <v>100</v>
      </c>
      <c r="E14" t="s">
        <v>104</v>
      </c>
      <c r="F14" s="1">
        <v>20.5</v>
      </c>
      <c r="G14" s="3">
        <f>462+38-F14</f>
        <v>479.5</v>
      </c>
      <c r="H14" t="s">
        <v>173</v>
      </c>
      <c r="I14">
        <v>2410</v>
      </c>
      <c r="J14">
        <v>110</v>
      </c>
      <c r="K14">
        <f t="shared" si="0"/>
        <v>2.41</v>
      </c>
      <c r="L14">
        <f t="shared" si="1"/>
        <v>0.11</v>
      </c>
      <c r="N14" t="s">
        <v>44</v>
      </c>
      <c r="O14" t="s">
        <v>51</v>
      </c>
      <c r="P14">
        <v>22</v>
      </c>
      <c r="Q14">
        <v>3.85</v>
      </c>
      <c r="R14">
        <v>0.15</v>
      </c>
      <c r="T14" t="s">
        <v>452</v>
      </c>
      <c r="U14" t="s">
        <v>68</v>
      </c>
      <c r="V14" t="s">
        <v>175</v>
      </c>
      <c r="X14" s="1">
        <v>1.6</v>
      </c>
      <c r="Y14">
        <v>0.04</v>
      </c>
      <c r="Z14">
        <v>3</v>
      </c>
      <c r="AA14">
        <v>2</v>
      </c>
      <c r="AB14" t="s">
        <v>175</v>
      </c>
      <c r="AD14" t="s">
        <v>175</v>
      </c>
      <c r="AF14" t="s">
        <v>175</v>
      </c>
      <c r="AJ14">
        <v>0.03</v>
      </c>
      <c r="AK14" s="1">
        <v>0</v>
      </c>
      <c r="AL14">
        <v>1.03</v>
      </c>
      <c r="AM14">
        <v>0.03</v>
      </c>
      <c r="AN14">
        <v>0.54</v>
      </c>
      <c r="AO14">
        <v>0.02</v>
      </c>
    </row>
    <row r="15" spans="1:41" ht="17.25" x14ac:dyDescent="0.25">
      <c r="B15" t="s">
        <v>82</v>
      </c>
      <c r="C15" t="s">
        <v>128</v>
      </c>
      <c r="D15" t="s">
        <v>100</v>
      </c>
      <c r="E15" t="s">
        <v>104</v>
      </c>
      <c r="F15" s="1">
        <v>28</v>
      </c>
      <c r="G15" s="3">
        <f>462+38-F15</f>
        <v>472</v>
      </c>
      <c r="H15" t="s">
        <v>173</v>
      </c>
      <c r="I15">
        <v>2310</v>
      </c>
      <c r="J15">
        <v>80</v>
      </c>
      <c r="K15">
        <f t="shared" si="0"/>
        <v>2.31</v>
      </c>
      <c r="L15">
        <f t="shared" si="1"/>
        <v>0.08</v>
      </c>
      <c r="N15" t="s">
        <v>44</v>
      </c>
      <c r="O15" t="s">
        <v>51</v>
      </c>
      <c r="P15">
        <v>23</v>
      </c>
      <c r="Q15">
        <v>4.17</v>
      </c>
      <c r="R15">
        <v>0.12</v>
      </c>
      <c r="T15" t="s">
        <v>452</v>
      </c>
      <c r="U15" t="s">
        <v>68</v>
      </c>
      <c r="V15" t="s">
        <v>175</v>
      </c>
      <c r="X15">
        <v>1.81</v>
      </c>
      <c r="Y15">
        <v>0.04</v>
      </c>
      <c r="Z15">
        <v>3</v>
      </c>
      <c r="AA15">
        <v>2</v>
      </c>
      <c r="AB15" t="s">
        <v>175</v>
      </c>
      <c r="AD15" t="s">
        <v>175</v>
      </c>
      <c r="AF15" t="s">
        <v>175</v>
      </c>
      <c r="AJ15">
        <v>0.02</v>
      </c>
      <c r="AK15" s="1">
        <v>0</v>
      </c>
      <c r="AL15">
        <v>1.21</v>
      </c>
      <c r="AM15">
        <v>0.04</v>
      </c>
      <c r="AN15">
        <v>0.57999999999999996</v>
      </c>
      <c r="AO15">
        <v>0.02</v>
      </c>
    </row>
    <row r="16" spans="1:41" ht="17.25" x14ac:dyDescent="0.25">
      <c r="B16" s="4" t="s">
        <v>76</v>
      </c>
      <c r="C16" s="4" t="s">
        <v>129</v>
      </c>
      <c r="D16" s="4" t="s">
        <v>100</v>
      </c>
      <c r="E16" s="4" t="s">
        <v>104</v>
      </c>
      <c r="F16" s="10">
        <v>0</v>
      </c>
      <c r="G16" s="5">
        <f>462+50-F16</f>
        <v>512</v>
      </c>
      <c r="H16" t="s">
        <v>173</v>
      </c>
      <c r="I16">
        <v>10</v>
      </c>
      <c r="J16">
        <v>3</v>
      </c>
      <c r="K16">
        <f t="shared" si="0"/>
        <v>0.01</v>
      </c>
      <c r="L16">
        <f t="shared" si="1"/>
        <v>3.0000000000000001E-3</v>
      </c>
      <c r="N16" t="s">
        <v>44</v>
      </c>
      <c r="O16" t="s">
        <v>51</v>
      </c>
      <c r="P16">
        <v>12</v>
      </c>
      <c r="Q16">
        <v>0.02</v>
      </c>
      <c r="R16">
        <v>0.01</v>
      </c>
      <c r="T16" t="s">
        <v>452</v>
      </c>
      <c r="U16" t="s">
        <v>68</v>
      </c>
      <c r="V16" t="s">
        <v>175</v>
      </c>
      <c r="X16">
        <v>2.12</v>
      </c>
      <c r="Y16">
        <v>0.04</v>
      </c>
      <c r="Z16">
        <v>3</v>
      </c>
      <c r="AA16">
        <v>2</v>
      </c>
      <c r="AB16" t="s">
        <v>175</v>
      </c>
      <c r="AD16" t="s">
        <v>175</v>
      </c>
      <c r="AF16" t="s">
        <v>175</v>
      </c>
      <c r="AJ16" s="1">
        <v>0.3</v>
      </c>
      <c r="AK16" s="1">
        <v>0</v>
      </c>
      <c r="AL16">
        <v>1.1499999999999999</v>
      </c>
      <c r="AM16">
        <v>0.03</v>
      </c>
      <c r="AN16">
        <v>0.67</v>
      </c>
      <c r="AO16">
        <v>0.04</v>
      </c>
    </row>
    <row r="17" spans="1:41" ht="17.25" x14ac:dyDescent="0.25">
      <c r="B17" t="s">
        <v>77</v>
      </c>
      <c r="C17" t="s">
        <v>129</v>
      </c>
      <c r="D17" t="s">
        <v>100</v>
      </c>
      <c r="E17" t="s">
        <v>104</v>
      </c>
      <c r="F17" s="1">
        <v>4.88</v>
      </c>
      <c r="G17" s="3">
        <f>462+50-F17</f>
        <v>507.12</v>
      </c>
      <c r="H17" t="s">
        <v>173</v>
      </c>
      <c r="I17">
        <v>13</v>
      </c>
      <c r="J17">
        <v>2</v>
      </c>
      <c r="K17">
        <f t="shared" si="0"/>
        <v>1.2999999999999999E-2</v>
      </c>
      <c r="L17">
        <f t="shared" si="1"/>
        <v>2E-3</v>
      </c>
      <c r="N17" t="s">
        <v>44</v>
      </c>
      <c r="O17" t="s">
        <v>51</v>
      </c>
      <c r="P17">
        <v>17</v>
      </c>
      <c r="Q17">
        <v>0.03</v>
      </c>
      <c r="R17">
        <v>0.01</v>
      </c>
      <c r="T17" t="s">
        <v>452</v>
      </c>
      <c r="U17" t="s">
        <v>68</v>
      </c>
      <c r="V17" t="s">
        <v>175</v>
      </c>
      <c r="X17">
        <v>1.85</v>
      </c>
      <c r="Y17">
        <v>0.05</v>
      </c>
      <c r="Z17">
        <v>3</v>
      </c>
      <c r="AA17">
        <v>2</v>
      </c>
      <c r="AB17" t="s">
        <v>175</v>
      </c>
      <c r="AD17" t="s">
        <v>175</v>
      </c>
      <c r="AF17" t="s">
        <v>175</v>
      </c>
      <c r="AJ17">
        <v>0.12</v>
      </c>
      <c r="AK17" s="1">
        <v>0.01</v>
      </c>
      <c r="AL17">
        <v>1.1100000000000001</v>
      </c>
      <c r="AM17">
        <v>0.03</v>
      </c>
      <c r="AN17">
        <v>0.62</v>
      </c>
      <c r="AO17">
        <v>0.03</v>
      </c>
    </row>
    <row r="18" spans="1:41" ht="17.25" x14ac:dyDescent="0.25">
      <c r="B18" t="s">
        <v>78</v>
      </c>
      <c r="C18" t="s">
        <v>129</v>
      </c>
      <c r="D18" t="s">
        <v>100</v>
      </c>
      <c r="E18" t="s">
        <v>104</v>
      </c>
      <c r="F18" s="1">
        <v>9.85</v>
      </c>
      <c r="G18" s="3">
        <f>462+50-F18</f>
        <v>502.15</v>
      </c>
      <c r="H18" t="s">
        <v>173</v>
      </c>
      <c r="I18">
        <v>24</v>
      </c>
      <c r="J18">
        <v>3</v>
      </c>
      <c r="K18">
        <f t="shared" si="0"/>
        <v>2.4E-2</v>
      </c>
      <c r="L18">
        <f t="shared" si="1"/>
        <v>3.0000000000000001E-3</v>
      </c>
      <c r="N18" t="s">
        <v>44</v>
      </c>
      <c r="O18" t="s">
        <v>51</v>
      </c>
      <c r="P18">
        <v>18</v>
      </c>
      <c r="Q18">
        <v>0.04</v>
      </c>
      <c r="R18">
        <v>0.01</v>
      </c>
      <c r="T18" t="s">
        <v>452</v>
      </c>
      <c r="U18" t="s">
        <v>68</v>
      </c>
      <c r="V18" t="s">
        <v>175</v>
      </c>
      <c r="X18">
        <v>1.65</v>
      </c>
      <c r="Y18">
        <v>0.04</v>
      </c>
      <c r="Z18">
        <v>3</v>
      </c>
      <c r="AA18">
        <v>2</v>
      </c>
      <c r="AB18" t="s">
        <v>175</v>
      </c>
      <c r="AD18" t="s">
        <v>175</v>
      </c>
      <c r="AF18" t="s">
        <v>175</v>
      </c>
      <c r="AJ18">
        <v>7.0000000000000007E-2</v>
      </c>
      <c r="AK18" s="1">
        <v>0.01</v>
      </c>
      <c r="AL18">
        <v>1.02</v>
      </c>
      <c r="AM18">
        <v>0.03</v>
      </c>
      <c r="AN18">
        <v>0.56000000000000005</v>
      </c>
      <c r="AO18">
        <v>0.03</v>
      </c>
    </row>
    <row r="19" spans="1:41" ht="17.25" x14ac:dyDescent="0.25">
      <c r="B19" s="4" t="s">
        <v>83</v>
      </c>
      <c r="C19" s="40" t="s">
        <v>130</v>
      </c>
      <c r="D19" s="40" t="s">
        <v>100</v>
      </c>
      <c r="E19" s="40" t="s">
        <v>104</v>
      </c>
      <c r="F19" s="41">
        <v>2</v>
      </c>
      <c r="G19" s="42">
        <f>462+42-F19</f>
        <v>502</v>
      </c>
      <c r="H19" t="s">
        <v>173</v>
      </c>
      <c r="I19">
        <v>50</v>
      </c>
      <c r="J19">
        <v>3</v>
      </c>
      <c r="K19">
        <f t="shared" si="0"/>
        <v>0.05</v>
      </c>
      <c r="L19">
        <f t="shared" si="1"/>
        <v>3.0000000000000001E-3</v>
      </c>
      <c r="N19" t="s">
        <v>44</v>
      </c>
      <c r="O19" t="s">
        <v>51</v>
      </c>
      <c r="P19">
        <v>24</v>
      </c>
      <c r="Q19">
        <v>0.08</v>
      </c>
      <c r="R19">
        <v>0.01</v>
      </c>
      <c r="T19" t="s">
        <v>452</v>
      </c>
      <c r="U19" t="s">
        <v>68</v>
      </c>
      <c r="V19" t="s">
        <v>175</v>
      </c>
      <c r="X19">
        <v>1.78</v>
      </c>
      <c r="Y19">
        <v>0.04</v>
      </c>
      <c r="Z19">
        <v>3</v>
      </c>
      <c r="AA19">
        <v>2</v>
      </c>
      <c r="AB19" t="s">
        <v>175</v>
      </c>
      <c r="AD19" t="s">
        <v>175</v>
      </c>
      <c r="AF19" t="s">
        <v>175</v>
      </c>
      <c r="AJ19">
        <v>0.16</v>
      </c>
      <c r="AK19" s="1">
        <v>0.02</v>
      </c>
      <c r="AL19">
        <v>10.8</v>
      </c>
      <c r="AM19">
        <v>0.03</v>
      </c>
      <c r="AN19">
        <v>0.54</v>
      </c>
      <c r="AO19">
        <v>0.02</v>
      </c>
    </row>
    <row r="20" spans="1:41" ht="17.25" x14ac:dyDescent="0.25">
      <c r="B20" s="4" t="s">
        <v>84</v>
      </c>
      <c r="C20" s="4" t="s">
        <v>131</v>
      </c>
      <c r="D20" s="4" t="s">
        <v>100</v>
      </c>
      <c r="E20" s="4" t="s">
        <v>104</v>
      </c>
      <c r="F20" s="10">
        <v>3</v>
      </c>
      <c r="G20" s="5">
        <f>462+29-F20</f>
        <v>488</v>
      </c>
      <c r="H20" t="s">
        <v>173</v>
      </c>
      <c r="I20">
        <v>140</v>
      </c>
      <c r="J20">
        <v>10</v>
      </c>
      <c r="K20">
        <f t="shared" si="0"/>
        <v>0.14000000000000001</v>
      </c>
      <c r="L20">
        <f t="shared" si="1"/>
        <v>0.01</v>
      </c>
      <c r="N20" t="s">
        <v>44</v>
      </c>
      <c r="O20" t="s">
        <v>51</v>
      </c>
      <c r="P20">
        <v>21</v>
      </c>
      <c r="Q20">
        <v>0.25</v>
      </c>
      <c r="R20">
        <v>0.01</v>
      </c>
      <c r="T20" t="s">
        <v>452</v>
      </c>
      <c r="U20" t="s">
        <v>68</v>
      </c>
      <c r="V20" t="s">
        <v>175</v>
      </c>
      <c r="X20">
        <v>1.84</v>
      </c>
      <c r="Y20">
        <v>0.04</v>
      </c>
      <c r="Z20">
        <v>3</v>
      </c>
      <c r="AA20">
        <v>2</v>
      </c>
      <c r="AB20" t="s">
        <v>175</v>
      </c>
      <c r="AD20" t="s">
        <v>175</v>
      </c>
      <c r="AF20" t="s">
        <v>175</v>
      </c>
      <c r="AJ20">
        <v>0.15</v>
      </c>
      <c r="AK20" s="1">
        <v>0.02</v>
      </c>
      <c r="AL20">
        <v>1.1299999999999999</v>
      </c>
      <c r="AM20">
        <v>0.03</v>
      </c>
      <c r="AN20">
        <v>0.56000000000000005</v>
      </c>
      <c r="AO20">
        <v>0.02</v>
      </c>
    </row>
    <row r="21" spans="1:41" ht="17.25" x14ac:dyDescent="0.25">
      <c r="B21" t="s">
        <v>85</v>
      </c>
      <c r="C21" t="s">
        <v>131</v>
      </c>
      <c r="D21" t="s">
        <v>100</v>
      </c>
      <c r="E21" t="s">
        <v>104</v>
      </c>
      <c r="F21" s="1">
        <v>8</v>
      </c>
      <c r="G21" s="3">
        <f>462+29-F21</f>
        <v>483</v>
      </c>
      <c r="H21" t="s">
        <v>173</v>
      </c>
      <c r="I21">
        <v>400</v>
      </c>
      <c r="J21">
        <v>20</v>
      </c>
      <c r="K21">
        <f t="shared" si="0"/>
        <v>0.4</v>
      </c>
      <c r="L21">
        <f t="shared" si="1"/>
        <v>0.02</v>
      </c>
      <c r="N21" t="s">
        <v>44</v>
      </c>
      <c r="O21" t="s">
        <v>51</v>
      </c>
      <c r="P21">
        <v>22</v>
      </c>
      <c r="Q21">
        <v>0.75</v>
      </c>
      <c r="R21">
        <v>0.02</v>
      </c>
      <c r="T21" t="s">
        <v>452</v>
      </c>
      <c r="U21" t="s">
        <v>68</v>
      </c>
      <c r="V21" t="s">
        <v>175</v>
      </c>
      <c r="X21">
        <v>1.88</v>
      </c>
      <c r="Y21">
        <v>0.04</v>
      </c>
      <c r="Z21">
        <v>3</v>
      </c>
      <c r="AA21">
        <v>2</v>
      </c>
      <c r="AB21" t="s">
        <v>175</v>
      </c>
      <c r="AD21" t="s">
        <v>175</v>
      </c>
      <c r="AF21" t="s">
        <v>175</v>
      </c>
      <c r="AJ21">
        <v>0.09</v>
      </c>
      <c r="AK21" s="1">
        <v>0.01</v>
      </c>
      <c r="AL21">
        <v>1.22</v>
      </c>
      <c r="AM21">
        <v>0.04</v>
      </c>
      <c r="AN21">
        <v>0.56999999999999995</v>
      </c>
      <c r="AO21">
        <v>0.02</v>
      </c>
    </row>
    <row r="22" spans="1:41" ht="17.25" x14ac:dyDescent="0.25">
      <c r="B22" t="s">
        <v>86</v>
      </c>
      <c r="C22" t="s">
        <v>131</v>
      </c>
      <c r="D22" t="s">
        <v>100</v>
      </c>
      <c r="E22" t="s">
        <v>104</v>
      </c>
      <c r="F22" s="1">
        <v>15</v>
      </c>
      <c r="G22" s="3">
        <f>462+29-F22</f>
        <v>476</v>
      </c>
      <c r="H22" t="s">
        <v>173</v>
      </c>
      <c r="I22">
        <v>900</v>
      </c>
      <c r="J22">
        <v>30</v>
      </c>
      <c r="K22">
        <f t="shared" si="0"/>
        <v>0.9</v>
      </c>
      <c r="L22">
        <f t="shared" si="1"/>
        <v>0.03</v>
      </c>
      <c r="N22" t="s">
        <v>44</v>
      </c>
      <c r="O22" t="s">
        <v>51</v>
      </c>
      <c r="P22">
        <v>21</v>
      </c>
      <c r="Q22">
        <v>1.63</v>
      </c>
      <c r="R22">
        <v>0.03</v>
      </c>
      <c r="T22" t="s">
        <v>452</v>
      </c>
      <c r="U22" t="s">
        <v>68</v>
      </c>
      <c r="V22" t="s">
        <v>175</v>
      </c>
      <c r="X22" s="1">
        <v>1.8</v>
      </c>
      <c r="Y22">
        <v>0.04</v>
      </c>
      <c r="Z22">
        <v>3</v>
      </c>
      <c r="AA22">
        <v>2</v>
      </c>
      <c r="AB22" t="s">
        <v>175</v>
      </c>
      <c r="AD22" t="s">
        <v>175</v>
      </c>
      <c r="AF22" t="s">
        <v>175</v>
      </c>
      <c r="AJ22">
        <v>0.05</v>
      </c>
      <c r="AK22" s="1">
        <v>0</v>
      </c>
      <c r="AL22">
        <v>1.19</v>
      </c>
      <c r="AM22">
        <v>0.03</v>
      </c>
      <c r="AN22">
        <v>0.56000000000000005</v>
      </c>
      <c r="AO22">
        <v>0.02</v>
      </c>
    </row>
    <row r="23" spans="1:41" ht="17.25" x14ac:dyDescent="0.25">
      <c r="B23" t="s">
        <v>87</v>
      </c>
      <c r="C23" t="s">
        <v>131</v>
      </c>
      <c r="D23" t="s">
        <v>100</v>
      </c>
      <c r="E23" t="s">
        <v>104</v>
      </c>
      <c r="F23" s="1">
        <v>21.5</v>
      </c>
      <c r="G23" s="3">
        <f>462+29-F23</f>
        <v>469.5</v>
      </c>
      <c r="H23" t="s">
        <v>173</v>
      </c>
      <c r="I23">
        <v>1790</v>
      </c>
      <c r="J23">
        <v>70</v>
      </c>
      <c r="K23">
        <f t="shared" si="0"/>
        <v>1.79</v>
      </c>
      <c r="L23">
        <f t="shared" si="1"/>
        <v>7.0000000000000007E-2</v>
      </c>
      <c r="N23" t="s">
        <v>44</v>
      </c>
      <c r="O23" t="s">
        <v>51</v>
      </c>
      <c r="P23">
        <v>23</v>
      </c>
      <c r="Q23" s="1">
        <v>3.5</v>
      </c>
      <c r="R23" s="1">
        <v>0.1</v>
      </c>
      <c r="S23" s="1"/>
      <c r="T23" t="s">
        <v>452</v>
      </c>
      <c r="U23" t="s">
        <v>68</v>
      </c>
      <c r="V23" t="s">
        <v>175</v>
      </c>
      <c r="X23">
        <v>1.95</v>
      </c>
      <c r="Y23">
        <v>0.04</v>
      </c>
      <c r="Z23">
        <v>3</v>
      </c>
      <c r="AA23">
        <v>2</v>
      </c>
      <c r="AB23" t="s">
        <v>175</v>
      </c>
      <c r="AD23" t="s">
        <v>175</v>
      </c>
      <c r="AF23" t="s">
        <v>175</v>
      </c>
      <c r="AJ23">
        <v>0.03</v>
      </c>
      <c r="AK23" s="1">
        <v>0</v>
      </c>
      <c r="AL23">
        <v>1.28</v>
      </c>
      <c r="AM23">
        <v>0.03</v>
      </c>
      <c r="AN23">
        <v>0.64</v>
      </c>
      <c r="AO23">
        <v>0.03</v>
      </c>
    </row>
    <row r="24" spans="1:41" ht="17.25" x14ac:dyDescent="0.25">
      <c r="B24" s="4" t="s">
        <v>88</v>
      </c>
      <c r="C24" s="4" t="s">
        <v>132</v>
      </c>
      <c r="D24" s="4" t="s">
        <v>100</v>
      </c>
      <c r="E24" s="4" t="s">
        <v>104</v>
      </c>
      <c r="F24" s="10">
        <v>3.85</v>
      </c>
      <c r="G24" s="5">
        <f>462+19-F24</f>
        <v>477.15</v>
      </c>
      <c r="H24" t="s">
        <v>173</v>
      </c>
      <c r="I24">
        <v>340</v>
      </c>
      <c r="J24">
        <v>20</v>
      </c>
      <c r="K24">
        <f t="shared" si="0"/>
        <v>0.34</v>
      </c>
      <c r="L24">
        <f t="shared" si="1"/>
        <v>0.02</v>
      </c>
      <c r="N24" t="s">
        <v>44</v>
      </c>
      <c r="O24" t="s">
        <v>51</v>
      </c>
      <c r="P24">
        <v>20</v>
      </c>
      <c r="Q24" s="1">
        <v>0.6</v>
      </c>
      <c r="R24">
        <v>0.02</v>
      </c>
      <c r="T24" t="s">
        <v>452</v>
      </c>
      <c r="U24" t="s">
        <v>68</v>
      </c>
      <c r="V24" t="s">
        <v>175</v>
      </c>
      <c r="X24">
        <v>1.76</v>
      </c>
      <c r="Y24">
        <v>0.04</v>
      </c>
      <c r="Z24">
        <v>3</v>
      </c>
      <c r="AA24">
        <v>2</v>
      </c>
      <c r="AB24" t="s">
        <v>175</v>
      </c>
      <c r="AD24" t="s">
        <v>175</v>
      </c>
      <c r="AF24" t="s">
        <v>175</v>
      </c>
      <c r="AJ24">
        <v>0.13</v>
      </c>
      <c r="AK24" s="1">
        <v>0.01</v>
      </c>
      <c r="AL24">
        <v>1.08</v>
      </c>
      <c r="AM24">
        <v>0.03</v>
      </c>
      <c r="AN24">
        <v>0.55000000000000004</v>
      </c>
      <c r="AO24">
        <v>0.04</v>
      </c>
    </row>
    <row r="25" spans="1:41" ht="17.25" x14ac:dyDescent="0.25">
      <c r="B25" t="s">
        <v>89</v>
      </c>
      <c r="C25" s="16" t="s">
        <v>132</v>
      </c>
      <c r="D25" s="16" t="s">
        <v>100</v>
      </c>
      <c r="E25" s="16" t="s">
        <v>104</v>
      </c>
      <c r="F25" s="43">
        <v>9.17</v>
      </c>
      <c r="G25" s="11">
        <f>462+19-F25</f>
        <v>471.83</v>
      </c>
      <c r="H25" t="s">
        <v>173</v>
      </c>
      <c r="I25">
        <v>450</v>
      </c>
      <c r="J25">
        <v>20</v>
      </c>
      <c r="K25">
        <f t="shared" si="0"/>
        <v>0.45</v>
      </c>
      <c r="L25">
        <f t="shared" si="1"/>
        <v>0.02</v>
      </c>
      <c r="N25" t="s">
        <v>44</v>
      </c>
      <c r="O25" t="s">
        <v>51</v>
      </c>
      <c r="P25">
        <v>22</v>
      </c>
      <c r="Q25">
        <v>0.85</v>
      </c>
      <c r="R25">
        <v>0.03</v>
      </c>
      <c r="T25" t="s">
        <v>452</v>
      </c>
      <c r="U25" t="s">
        <v>68</v>
      </c>
      <c r="V25" t="s">
        <v>175</v>
      </c>
      <c r="X25">
        <v>1.89</v>
      </c>
      <c r="Y25">
        <v>0.05</v>
      </c>
      <c r="Z25">
        <v>3</v>
      </c>
      <c r="AA25">
        <v>2</v>
      </c>
      <c r="AB25" t="s">
        <v>175</v>
      </c>
      <c r="AD25" t="s">
        <v>175</v>
      </c>
      <c r="AF25" t="s">
        <v>175</v>
      </c>
      <c r="AJ25">
        <v>0.08</v>
      </c>
      <c r="AK25" s="1">
        <v>0.01</v>
      </c>
      <c r="AL25">
        <v>1.23</v>
      </c>
      <c r="AM25">
        <v>0.04</v>
      </c>
      <c r="AN25">
        <v>0.59</v>
      </c>
      <c r="AO25">
        <v>0.04</v>
      </c>
    </row>
    <row r="26" spans="1:41" ht="17.25" x14ac:dyDescent="0.25">
      <c r="B26" s="4" t="s">
        <v>90</v>
      </c>
      <c r="C26" t="s">
        <v>133</v>
      </c>
      <c r="D26" t="s">
        <v>100</v>
      </c>
      <c r="E26" t="s">
        <v>104</v>
      </c>
      <c r="F26" s="1">
        <v>3.6</v>
      </c>
      <c r="G26" s="3">
        <f>462+12-F26</f>
        <v>470.4</v>
      </c>
      <c r="H26" t="s">
        <v>173</v>
      </c>
      <c r="I26">
        <v>290</v>
      </c>
      <c r="J26">
        <v>20</v>
      </c>
      <c r="K26">
        <f t="shared" si="0"/>
        <v>0.28999999999999998</v>
      </c>
      <c r="L26">
        <f t="shared" si="1"/>
        <v>0.02</v>
      </c>
      <c r="N26" t="s">
        <v>44</v>
      </c>
      <c r="O26" t="s">
        <v>51</v>
      </c>
      <c r="P26">
        <v>19</v>
      </c>
      <c r="Q26">
        <v>0.54</v>
      </c>
      <c r="R26">
        <v>0.02</v>
      </c>
      <c r="T26" t="s">
        <v>452</v>
      </c>
      <c r="U26" t="s">
        <v>68</v>
      </c>
      <c r="V26" t="s">
        <v>175</v>
      </c>
      <c r="X26">
        <v>1.89</v>
      </c>
      <c r="Y26">
        <v>0.06</v>
      </c>
      <c r="Z26">
        <v>3</v>
      </c>
      <c r="AA26">
        <v>2</v>
      </c>
      <c r="AB26" t="s">
        <v>175</v>
      </c>
      <c r="AD26" t="s">
        <v>175</v>
      </c>
      <c r="AF26" t="s">
        <v>175</v>
      </c>
      <c r="AJ26">
        <v>0.14000000000000001</v>
      </c>
      <c r="AK26" s="1">
        <v>0.01</v>
      </c>
      <c r="AL26">
        <v>1.1200000000000001</v>
      </c>
      <c r="AM26">
        <v>0.03</v>
      </c>
      <c r="AN26">
        <v>0.64</v>
      </c>
      <c r="AO26">
        <v>0.05</v>
      </c>
    </row>
    <row r="27" spans="1:41" ht="17.25" x14ac:dyDescent="0.25">
      <c r="B27" t="s">
        <v>91</v>
      </c>
      <c r="C27" t="s">
        <v>133</v>
      </c>
      <c r="D27" t="s">
        <v>100</v>
      </c>
      <c r="E27" t="s">
        <v>104</v>
      </c>
      <c r="F27" s="1">
        <v>6.7</v>
      </c>
      <c r="G27" s="3">
        <f>462+12-F27</f>
        <v>467.3</v>
      </c>
      <c r="H27" t="s">
        <v>173</v>
      </c>
      <c r="I27">
        <v>350</v>
      </c>
      <c r="J27">
        <v>20</v>
      </c>
      <c r="K27">
        <f t="shared" si="0"/>
        <v>0.35</v>
      </c>
      <c r="L27">
        <f t="shared" si="1"/>
        <v>0.02</v>
      </c>
      <c r="N27" t="s">
        <v>44</v>
      </c>
      <c r="O27" t="s">
        <v>51</v>
      </c>
      <c r="P27">
        <v>22</v>
      </c>
      <c r="Q27">
        <v>0.67</v>
      </c>
      <c r="R27">
        <v>0.03</v>
      </c>
      <c r="T27" t="s">
        <v>452</v>
      </c>
      <c r="U27" t="s">
        <v>68</v>
      </c>
      <c r="V27" t="s">
        <v>175</v>
      </c>
      <c r="X27">
        <v>1.86</v>
      </c>
      <c r="Y27">
        <v>0.05</v>
      </c>
      <c r="Z27">
        <v>3</v>
      </c>
      <c r="AA27">
        <v>2</v>
      </c>
      <c r="AB27" t="s">
        <v>175</v>
      </c>
      <c r="AD27" t="s">
        <v>175</v>
      </c>
      <c r="AF27" t="s">
        <v>175</v>
      </c>
      <c r="AJ27" s="1">
        <v>0.1</v>
      </c>
      <c r="AK27" s="1">
        <v>0.01</v>
      </c>
      <c r="AL27">
        <v>1.17</v>
      </c>
      <c r="AM27">
        <v>0.03</v>
      </c>
      <c r="AN27" s="1">
        <v>0.6</v>
      </c>
      <c r="AO27">
        <v>0.04</v>
      </c>
    </row>
    <row r="28" spans="1:41" x14ac:dyDescent="0.25">
      <c r="A28" s="4" t="s">
        <v>199</v>
      </c>
      <c r="B28" s="4" t="s">
        <v>166</v>
      </c>
      <c r="C28" s="4" t="s">
        <v>168</v>
      </c>
      <c r="D28" s="4" t="s">
        <v>171</v>
      </c>
      <c r="E28" s="4" t="s">
        <v>172</v>
      </c>
      <c r="F28" s="10">
        <v>0.7</v>
      </c>
      <c r="G28" s="4">
        <v>455</v>
      </c>
      <c r="H28" s="4" t="s">
        <v>174</v>
      </c>
      <c r="I28" s="4">
        <v>120</v>
      </c>
      <c r="J28" s="4">
        <v>180</v>
      </c>
      <c r="K28" s="4">
        <f t="shared" si="0"/>
        <v>0.12</v>
      </c>
      <c r="L28" s="4">
        <f t="shared" si="1"/>
        <v>0.18</v>
      </c>
      <c r="M28" s="4"/>
      <c r="N28" s="4" t="s">
        <v>44</v>
      </c>
      <c r="O28" s="4" t="s">
        <v>21</v>
      </c>
      <c r="P28" s="4">
        <v>18</v>
      </c>
      <c r="Q28" s="10">
        <v>0.26</v>
      </c>
      <c r="R28" s="4">
        <v>0.38</v>
      </c>
      <c r="S28" s="4" t="s">
        <v>2</v>
      </c>
      <c r="T28" s="4" t="s">
        <v>452</v>
      </c>
      <c r="U28" s="4"/>
      <c r="V28" s="6">
        <v>108.5</v>
      </c>
      <c r="W28" s="4">
        <v>24.4</v>
      </c>
      <c r="X28" s="4">
        <v>2.09</v>
      </c>
      <c r="Y28" s="4">
        <v>0.11</v>
      </c>
      <c r="Z28" s="4">
        <v>2</v>
      </c>
      <c r="AA28" s="4"/>
      <c r="AB28" s="4">
        <v>1.39</v>
      </c>
      <c r="AC28" s="4">
        <v>0.03</v>
      </c>
      <c r="AD28" s="4">
        <v>5.4</v>
      </c>
      <c r="AE28" s="4">
        <v>0.5</v>
      </c>
      <c r="AF28" s="4">
        <v>1</v>
      </c>
      <c r="AG28" s="4">
        <v>0.1</v>
      </c>
      <c r="AH28" s="4"/>
      <c r="AI28" s="4"/>
      <c r="AJ28" s="4">
        <v>0.17</v>
      </c>
      <c r="AK28" s="10">
        <v>0.02</v>
      </c>
      <c r="AL28" s="4" t="s">
        <v>175</v>
      </c>
      <c r="AM28" s="4" t="s">
        <v>175</v>
      </c>
      <c r="AN28" s="4" t="s">
        <v>175</v>
      </c>
      <c r="AO28" s="4" t="s">
        <v>175</v>
      </c>
    </row>
    <row r="29" spans="1:41" x14ac:dyDescent="0.25">
      <c r="A29" s="16" t="s">
        <v>20</v>
      </c>
      <c r="B29" t="s">
        <v>167</v>
      </c>
      <c r="C29" t="s">
        <v>165</v>
      </c>
      <c r="D29" t="s">
        <v>169</v>
      </c>
      <c r="E29" t="s">
        <v>170</v>
      </c>
      <c r="F29">
        <v>0.61</v>
      </c>
      <c r="G29">
        <v>448</v>
      </c>
      <c r="H29" t="s">
        <v>174</v>
      </c>
      <c r="I29">
        <v>51000</v>
      </c>
      <c r="J29">
        <v>7800</v>
      </c>
      <c r="K29">
        <f t="shared" si="0"/>
        <v>51</v>
      </c>
      <c r="L29">
        <f t="shared" si="1"/>
        <v>7.8</v>
      </c>
      <c r="N29" t="s">
        <v>44</v>
      </c>
      <c r="O29" t="s">
        <v>21</v>
      </c>
      <c r="P29">
        <v>19</v>
      </c>
      <c r="Q29" s="1">
        <v>129.19999999999999</v>
      </c>
      <c r="R29">
        <v>5.4</v>
      </c>
      <c r="S29" t="s">
        <v>1</v>
      </c>
      <c r="T29" t="s">
        <v>452</v>
      </c>
      <c r="U29" t="s">
        <v>453</v>
      </c>
      <c r="V29">
        <v>25.2</v>
      </c>
      <c r="W29">
        <v>5.4</v>
      </c>
      <c r="X29">
        <v>2.5299999999999998</v>
      </c>
      <c r="Y29">
        <v>0.14000000000000001</v>
      </c>
      <c r="Z29">
        <v>28</v>
      </c>
      <c r="AB29">
        <v>1.22</v>
      </c>
      <c r="AC29">
        <v>0.03</v>
      </c>
      <c r="AD29">
        <v>11</v>
      </c>
      <c r="AE29">
        <v>0.1</v>
      </c>
      <c r="AF29">
        <v>1.9</v>
      </c>
      <c r="AG29">
        <v>0.1</v>
      </c>
      <c r="AJ29">
        <v>0.19</v>
      </c>
      <c r="AK29" s="1">
        <v>0.02</v>
      </c>
      <c r="AL29" t="s">
        <v>175</v>
      </c>
      <c r="AM29" t="s">
        <v>175</v>
      </c>
      <c r="AN29" t="s">
        <v>175</v>
      </c>
      <c r="AO29" t="s">
        <v>175</v>
      </c>
    </row>
    <row r="30" spans="1:41" x14ac:dyDescent="0.25">
      <c r="A30" s="59" t="s">
        <v>212</v>
      </c>
      <c r="B30" s="60" t="s">
        <v>28</v>
      </c>
      <c r="C30" s="4" t="s">
        <v>257</v>
      </c>
      <c r="D30" s="4" t="s">
        <v>110</v>
      </c>
      <c r="E30" s="4" t="s">
        <v>111</v>
      </c>
      <c r="F30" s="10">
        <v>7</v>
      </c>
      <c r="G30" s="6">
        <v>436</v>
      </c>
      <c r="H30" s="5"/>
      <c r="I30" s="4">
        <v>68300</v>
      </c>
      <c r="J30" s="4">
        <f>5.7*1000</f>
        <v>5700</v>
      </c>
      <c r="K30" s="4">
        <f t="shared" si="0"/>
        <v>68.3</v>
      </c>
      <c r="L30" s="4">
        <f t="shared" si="1"/>
        <v>5.7</v>
      </c>
      <c r="M30" s="4"/>
      <c r="N30" s="4" t="s">
        <v>44</v>
      </c>
      <c r="O30" s="4" t="s">
        <v>26</v>
      </c>
      <c r="P30" s="4">
        <v>18</v>
      </c>
      <c r="Q30" s="6">
        <v>137.5</v>
      </c>
      <c r="R30" s="6">
        <v>9.1999999999999993</v>
      </c>
      <c r="S30" s="6" t="s">
        <v>1</v>
      </c>
      <c r="T30" s="4">
        <v>140</v>
      </c>
      <c r="U30" s="4" t="s">
        <v>69</v>
      </c>
      <c r="V30" s="4">
        <v>20</v>
      </c>
      <c r="W30" s="4"/>
      <c r="X30" s="4">
        <v>2.0099999999999998</v>
      </c>
      <c r="Y30" s="4">
        <v>0.1</v>
      </c>
      <c r="Z30" s="4">
        <v>5</v>
      </c>
      <c r="AA30" s="4">
        <v>2</v>
      </c>
      <c r="AB30" s="10">
        <v>1.75</v>
      </c>
      <c r="AC30" s="10">
        <v>0.05</v>
      </c>
      <c r="AD30" s="10">
        <v>2.88</v>
      </c>
      <c r="AE30" s="10">
        <v>0.1</v>
      </c>
      <c r="AF30" s="10">
        <v>0.7</v>
      </c>
      <c r="AG30" s="10">
        <v>0.05</v>
      </c>
      <c r="AH30" s="10"/>
      <c r="AI30" s="10"/>
      <c r="AJ30" s="10">
        <v>0.09</v>
      </c>
      <c r="AK30" s="10">
        <v>0.01</v>
      </c>
      <c r="AL30" s="10">
        <v>1.32</v>
      </c>
      <c r="AM30" s="10">
        <v>0.04</v>
      </c>
      <c r="AN30" s="10">
        <v>0.61</v>
      </c>
      <c r="AO30" s="4">
        <v>0.04</v>
      </c>
    </row>
    <row r="31" spans="1:41" x14ac:dyDescent="0.25">
      <c r="A31" s="49" t="s">
        <v>201</v>
      </c>
      <c r="B31" s="50" t="s">
        <v>29</v>
      </c>
      <c r="C31" s="4" t="s">
        <v>258</v>
      </c>
      <c r="D31" s="4" t="s">
        <v>108</v>
      </c>
      <c r="E31" s="4" t="s">
        <v>109</v>
      </c>
      <c r="F31" s="10">
        <v>0.5</v>
      </c>
      <c r="G31" s="2">
        <v>434.5</v>
      </c>
      <c r="H31" s="3"/>
      <c r="I31">
        <f>118.1*1000</f>
        <v>118100</v>
      </c>
      <c r="J31">
        <f>10.4*1000</f>
        <v>10400</v>
      </c>
      <c r="K31">
        <f t="shared" si="0"/>
        <v>118.1</v>
      </c>
      <c r="L31">
        <f t="shared" si="1"/>
        <v>10.4</v>
      </c>
      <c r="M31" s="49" t="s">
        <v>41</v>
      </c>
      <c r="N31" t="s">
        <v>44</v>
      </c>
      <c r="O31" t="s">
        <v>26</v>
      </c>
      <c r="P31">
        <v>19</v>
      </c>
      <c r="Q31" s="2">
        <v>214.1</v>
      </c>
      <c r="R31" s="2">
        <v>15.2</v>
      </c>
      <c r="S31" s="2" t="s">
        <v>1</v>
      </c>
      <c r="T31">
        <v>110</v>
      </c>
      <c r="U31" s="49" t="s">
        <v>67</v>
      </c>
      <c r="V31">
        <v>29</v>
      </c>
      <c r="X31">
        <v>1.81</v>
      </c>
      <c r="Y31">
        <v>0.1</v>
      </c>
      <c r="Z31">
        <v>6</v>
      </c>
      <c r="AA31">
        <v>2</v>
      </c>
      <c r="AB31" s="1">
        <v>1.5</v>
      </c>
      <c r="AC31" s="1">
        <v>0.05</v>
      </c>
      <c r="AD31" s="1">
        <v>2.59</v>
      </c>
      <c r="AE31" s="1">
        <v>0.1</v>
      </c>
      <c r="AF31" s="1">
        <v>0.46</v>
      </c>
      <c r="AG31" s="1">
        <v>0.05</v>
      </c>
      <c r="AH31" s="1"/>
      <c r="AI31" s="1"/>
      <c r="AJ31" s="1">
        <v>0.21</v>
      </c>
      <c r="AK31" s="1">
        <v>0.01</v>
      </c>
      <c r="AL31" s="1">
        <v>1.1000000000000001</v>
      </c>
      <c r="AM31" s="1">
        <v>0.04</v>
      </c>
      <c r="AN31" s="1">
        <v>0.5</v>
      </c>
      <c r="AO31">
        <v>0.04</v>
      </c>
    </row>
    <row r="32" spans="1:41" x14ac:dyDescent="0.25">
      <c r="A32" s="49"/>
      <c r="B32" s="49" t="s">
        <v>30</v>
      </c>
      <c r="C32" t="s">
        <v>258</v>
      </c>
      <c r="D32" t="s">
        <v>108</v>
      </c>
      <c r="E32" t="s">
        <v>109</v>
      </c>
      <c r="F32" s="1">
        <v>2</v>
      </c>
      <c r="G32" s="2">
        <v>433</v>
      </c>
      <c r="H32" s="3"/>
      <c r="I32">
        <f>100.5*1000</f>
        <v>100500</v>
      </c>
      <c r="J32">
        <f>8.2*1000</f>
        <v>8200</v>
      </c>
      <c r="K32">
        <f t="shared" si="0"/>
        <v>100.5</v>
      </c>
      <c r="L32">
        <f t="shared" si="1"/>
        <v>8.1999999999999993</v>
      </c>
      <c r="M32" s="49" t="s">
        <v>41</v>
      </c>
      <c r="N32" t="s">
        <v>44</v>
      </c>
      <c r="O32" t="s">
        <v>26</v>
      </c>
      <c r="P32">
        <v>22</v>
      </c>
      <c r="Q32" s="2">
        <v>183.5</v>
      </c>
      <c r="R32" s="2">
        <v>12.4</v>
      </c>
      <c r="S32" s="2" t="s">
        <v>1</v>
      </c>
      <c r="T32">
        <v>147</v>
      </c>
      <c r="U32" s="49" t="s">
        <v>67</v>
      </c>
      <c r="V32">
        <v>31</v>
      </c>
      <c r="X32">
        <v>1.83</v>
      </c>
      <c r="Y32">
        <v>0.08</v>
      </c>
      <c r="Z32">
        <v>6</v>
      </c>
      <c r="AA32">
        <v>2</v>
      </c>
      <c r="AB32" s="1">
        <v>1.46</v>
      </c>
      <c r="AC32" s="1">
        <v>0.05</v>
      </c>
      <c r="AD32" s="1">
        <v>3.18</v>
      </c>
      <c r="AE32" s="1">
        <v>0.1</v>
      </c>
      <c r="AF32" s="1">
        <v>0.7</v>
      </c>
      <c r="AG32" s="1">
        <v>0.05</v>
      </c>
      <c r="AH32" s="1"/>
      <c r="AI32" s="1"/>
      <c r="AJ32" s="1">
        <v>0.17</v>
      </c>
      <c r="AK32" s="1">
        <v>0.01</v>
      </c>
      <c r="AL32" s="1">
        <v>1.1100000000000001</v>
      </c>
      <c r="AM32" s="1">
        <v>0.04</v>
      </c>
      <c r="AN32" s="1">
        <v>0.55000000000000004</v>
      </c>
      <c r="AO32">
        <v>0.04</v>
      </c>
    </row>
    <row r="33" spans="1:41" x14ac:dyDescent="0.25">
      <c r="A33" s="49"/>
      <c r="B33" s="49" t="s">
        <v>31</v>
      </c>
      <c r="C33" t="s">
        <v>258</v>
      </c>
      <c r="D33" t="s">
        <v>108</v>
      </c>
      <c r="E33" t="s">
        <v>109</v>
      </c>
      <c r="F33" s="1">
        <v>2.5</v>
      </c>
      <c r="G33" s="2">
        <v>432.5</v>
      </c>
      <c r="H33" s="3"/>
      <c r="I33">
        <f>92*1000</f>
        <v>92000</v>
      </c>
      <c r="J33">
        <f>12*1000</f>
        <v>12000</v>
      </c>
      <c r="K33">
        <f t="shared" si="0"/>
        <v>92</v>
      </c>
      <c r="L33">
        <f t="shared" si="1"/>
        <v>12</v>
      </c>
      <c r="M33" s="49" t="s">
        <v>41</v>
      </c>
      <c r="N33" t="s">
        <v>44</v>
      </c>
      <c r="O33" t="s">
        <v>26</v>
      </c>
      <c r="P33">
        <v>13</v>
      </c>
      <c r="Q33" s="2">
        <v>154.30000000000001</v>
      </c>
      <c r="R33" s="2">
        <v>18.899999999999999</v>
      </c>
      <c r="S33" s="2" t="s">
        <v>1</v>
      </c>
      <c r="T33">
        <v>164</v>
      </c>
      <c r="U33" s="49" t="s">
        <v>67</v>
      </c>
      <c r="V33">
        <v>44</v>
      </c>
      <c r="X33">
        <v>1.68</v>
      </c>
      <c r="Y33">
        <v>0.08</v>
      </c>
      <c r="Z33">
        <v>8</v>
      </c>
      <c r="AA33">
        <v>2</v>
      </c>
      <c r="AB33" s="1">
        <v>1.1599999999999999</v>
      </c>
      <c r="AC33" s="1">
        <v>0.05</v>
      </c>
      <c r="AD33" s="1">
        <v>2.59</v>
      </c>
      <c r="AE33" s="1">
        <v>0.1</v>
      </c>
      <c r="AF33" s="1">
        <v>0.53</v>
      </c>
      <c r="AG33" s="1">
        <v>0.05</v>
      </c>
      <c r="AH33" s="1"/>
      <c r="AI33" s="1"/>
      <c r="AJ33" s="1">
        <v>0.16</v>
      </c>
      <c r="AK33" s="1">
        <v>0.01</v>
      </c>
      <c r="AL33" s="1">
        <v>1.01</v>
      </c>
      <c r="AM33" s="1">
        <v>0.04</v>
      </c>
      <c r="AN33" s="1">
        <v>0.53</v>
      </c>
      <c r="AO33">
        <v>0.04</v>
      </c>
    </row>
    <row r="34" spans="1:41" x14ac:dyDescent="0.25">
      <c r="A34" s="49"/>
      <c r="B34" s="50" t="s">
        <v>32</v>
      </c>
      <c r="C34" s="4" t="s">
        <v>259</v>
      </c>
      <c r="D34" s="4" t="s">
        <v>106</v>
      </c>
      <c r="E34" s="4" t="s">
        <v>107</v>
      </c>
      <c r="F34" s="10">
        <v>1</v>
      </c>
      <c r="G34" s="2">
        <v>430.5</v>
      </c>
      <c r="H34" s="3"/>
      <c r="I34">
        <f>86.7*1000</f>
        <v>86700</v>
      </c>
      <c r="J34">
        <f>7.1*1000</f>
        <v>7100</v>
      </c>
      <c r="K34">
        <f t="shared" si="0"/>
        <v>86.7</v>
      </c>
      <c r="L34">
        <f t="shared" si="1"/>
        <v>7.1</v>
      </c>
      <c r="M34" s="49" t="s">
        <v>41</v>
      </c>
      <c r="N34" t="s">
        <v>44</v>
      </c>
      <c r="O34" t="s">
        <v>92</v>
      </c>
      <c r="P34">
        <v>16</v>
      </c>
      <c r="Q34" s="2">
        <v>196.3</v>
      </c>
      <c r="R34" s="2">
        <v>12.5</v>
      </c>
      <c r="S34" s="2" t="s">
        <v>1</v>
      </c>
      <c r="T34">
        <v>132</v>
      </c>
      <c r="U34" s="49" t="s">
        <v>67</v>
      </c>
      <c r="V34">
        <v>25</v>
      </c>
      <c r="X34">
        <v>2.2599999999999998</v>
      </c>
      <c r="Y34">
        <v>0.11</v>
      </c>
      <c r="Z34">
        <v>12</v>
      </c>
      <c r="AA34">
        <v>2</v>
      </c>
      <c r="AB34" s="1">
        <v>1.72</v>
      </c>
      <c r="AC34" s="1">
        <v>0.05</v>
      </c>
      <c r="AD34" s="1">
        <v>5.29</v>
      </c>
      <c r="AE34" s="1">
        <v>0.1</v>
      </c>
      <c r="AF34" s="1">
        <v>1.73</v>
      </c>
      <c r="AG34" s="1">
        <v>0.05</v>
      </c>
      <c r="AH34" s="1"/>
      <c r="AI34" s="1"/>
      <c r="AJ34" s="1">
        <v>0.19</v>
      </c>
      <c r="AK34" s="1">
        <v>0.01</v>
      </c>
      <c r="AL34" s="1">
        <v>1.36</v>
      </c>
      <c r="AM34" s="1">
        <v>0.04</v>
      </c>
      <c r="AN34" s="1">
        <v>0.71</v>
      </c>
      <c r="AO34">
        <v>0.04</v>
      </c>
    </row>
    <row r="35" spans="1:41" x14ac:dyDescent="0.25">
      <c r="A35" s="49"/>
      <c r="B35" s="49" t="s">
        <v>33</v>
      </c>
      <c r="C35" t="s">
        <v>259</v>
      </c>
      <c r="D35" t="s">
        <v>106</v>
      </c>
      <c r="E35" t="s">
        <v>107</v>
      </c>
      <c r="F35" s="1">
        <v>1.5</v>
      </c>
      <c r="G35" s="2">
        <v>430</v>
      </c>
      <c r="H35" s="3"/>
      <c r="I35">
        <f>116.8*1000</f>
        <v>116800</v>
      </c>
      <c r="J35">
        <f>8.8*1000</f>
        <v>8800</v>
      </c>
      <c r="K35">
        <f t="shared" si="0"/>
        <v>116.8</v>
      </c>
      <c r="L35">
        <f t="shared" si="1"/>
        <v>8.8000000000000007</v>
      </c>
      <c r="M35" s="49" t="s">
        <v>41</v>
      </c>
      <c r="N35" t="s">
        <v>44</v>
      </c>
      <c r="O35" t="s">
        <v>92</v>
      </c>
      <c r="P35">
        <v>27</v>
      </c>
      <c r="Q35" s="2">
        <v>264.39999999999998</v>
      </c>
      <c r="R35" s="2">
        <v>15.2</v>
      </c>
      <c r="S35" s="2" t="s">
        <v>1</v>
      </c>
      <c r="T35">
        <v>142</v>
      </c>
      <c r="U35" s="49" t="s">
        <v>67</v>
      </c>
      <c r="V35">
        <v>29</v>
      </c>
      <c r="X35">
        <v>2.2599999999999998</v>
      </c>
      <c r="Y35">
        <v>0.11</v>
      </c>
      <c r="Z35">
        <v>10</v>
      </c>
      <c r="AA35">
        <v>2</v>
      </c>
      <c r="AB35" s="1">
        <v>1.61</v>
      </c>
      <c r="AC35" s="1">
        <v>0.05</v>
      </c>
      <c r="AD35" s="1">
        <v>4.97</v>
      </c>
      <c r="AE35" s="1">
        <v>0.1</v>
      </c>
      <c r="AF35" s="1">
        <v>1.73</v>
      </c>
      <c r="AG35" s="1">
        <v>0.05</v>
      </c>
      <c r="AH35" s="1"/>
      <c r="AI35" s="1"/>
      <c r="AJ35" s="1">
        <v>0.18</v>
      </c>
      <c r="AK35" s="1">
        <v>0.01</v>
      </c>
      <c r="AL35" s="1">
        <v>1.35</v>
      </c>
      <c r="AM35" s="1">
        <v>0.04</v>
      </c>
      <c r="AN35" s="1">
        <v>0.73</v>
      </c>
      <c r="AO35">
        <v>0.04</v>
      </c>
    </row>
    <row r="36" spans="1:41" x14ac:dyDescent="0.25">
      <c r="A36" s="49"/>
      <c r="B36" s="49" t="s">
        <v>34</v>
      </c>
      <c r="C36" t="s">
        <v>259</v>
      </c>
      <c r="D36" t="s">
        <v>106</v>
      </c>
      <c r="E36" t="s">
        <v>107</v>
      </c>
      <c r="F36" s="1">
        <v>2</v>
      </c>
      <c r="G36" s="2">
        <v>429.5</v>
      </c>
      <c r="H36" s="3"/>
      <c r="I36">
        <f>125.6*1000</f>
        <v>125600</v>
      </c>
      <c r="J36">
        <f>12.3*1000</f>
        <v>12300</v>
      </c>
      <c r="K36">
        <f t="shared" si="0"/>
        <v>125.6</v>
      </c>
      <c r="L36">
        <f t="shared" si="1"/>
        <v>12.3</v>
      </c>
      <c r="M36" s="49" t="s">
        <v>41</v>
      </c>
      <c r="N36" t="s">
        <v>44</v>
      </c>
      <c r="O36" t="s">
        <v>92</v>
      </c>
      <c r="P36">
        <v>15</v>
      </c>
      <c r="Q36" s="2">
        <v>262.60000000000002</v>
      </c>
      <c r="R36" s="2">
        <v>22</v>
      </c>
      <c r="S36" s="2" t="s">
        <v>1</v>
      </c>
      <c r="T36">
        <v>124</v>
      </c>
      <c r="U36" s="49" t="s">
        <v>67</v>
      </c>
      <c r="V36">
        <v>32</v>
      </c>
      <c r="X36">
        <v>2.09</v>
      </c>
      <c r="Y36">
        <v>0.1</v>
      </c>
      <c r="Z36">
        <v>10</v>
      </c>
      <c r="AA36">
        <v>2</v>
      </c>
      <c r="AB36" s="1">
        <v>1.55</v>
      </c>
      <c r="AC36" s="1">
        <v>0.05</v>
      </c>
      <c r="AD36" s="1">
        <v>4.71</v>
      </c>
      <c r="AE36" s="1">
        <v>0.1</v>
      </c>
      <c r="AF36" s="1">
        <v>1.28</v>
      </c>
      <c r="AG36" s="1">
        <v>0.05</v>
      </c>
      <c r="AH36" s="1"/>
      <c r="AI36" s="1"/>
      <c r="AJ36" s="1">
        <v>0.17</v>
      </c>
      <c r="AK36" s="1">
        <v>0.01</v>
      </c>
      <c r="AL36" s="1">
        <v>1.26</v>
      </c>
      <c r="AM36" s="1">
        <v>0.04</v>
      </c>
      <c r="AN36" s="1">
        <v>0.66</v>
      </c>
      <c r="AO36">
        <v>0.04</v>
      </c>
    </row>
    <row r="37" spans="1:41" x14ac:dyDescent="0.25">
      <c r="A37" s="49"/>
      <c r="B37" s="49" t="s">
        <v>35</v>
      </c>
      <c r="C37" t="s">
        <v>259</v>
      </c>
      <c r="D37" t="s">
        <v>106</v>
      </c>
      <c r="E37" t="s">
        <v>107</v>
      </c>
      <c r="F37" s="1">
        <v>2.5</v>
      </c>
      <c r="G37" s="2">
        <v>429</v>
      </c>
      <c r="H37" s="3"/>
      <c r="I37">
        <f>120.4*1000</f>
        <v>120400</v>
      </c>
      <c r="J37">
        <f>8.3*1000</f>
        <v>8300</v>
      </c>
      <c r="K37">
        <f t="shared" si="0"/>
        <v>120.4</v>
      </c>
      <c r="L37">
        <f t="shared" si="1"/>
        <v>8.3000000000000007</v>
      </c>
      <c r="M37" s="49" t="s">
        <v>41</v>
      </c>
      <c r="N37" t="s">
        <v>44</v>
      </c>
      <c r="O37" t="s">
        <v>92</v>
      </c>
      <c r="P37">
        <v>18</v>
      </c>
      <c r="Q37" s="2">
        <v>267.10000000000002</v>
      </c>
      <c r="R37" s="2">
        <v>14.8</v>
      </c>
      <c r="S37" s="2" t="s">
        <v>1</v>
      </c>
      <c r="T37">
        <v>159</v>
      </c>
      <c r="U37" s="49" t="s">
        <v>67</v>
      </c>
      <c r="V37">
        <v>21</v>
      </c>
      <c r="X37">
        <v>2.2200000000000002</v>
      </c>
      <c r="Y37">
        <v>0.09</v>
      </c>
      <c r="Z37">
        <v>10</v>
      </c>
      <c r="AA37">
        <v>2</v>
      </c>
      <c r="AB37" s="1">
        <v>1.57</v>
      </c>
      <c r="AC37" s="1">
        <v>0.05</v>
      </c>
      <c r="AD37" s="1">
        <v>5.6</v>
      </c>
      <c r="AE37" s="1">
        <v>0.1</v>
      </c>
      <c r="AF37" s="1">
        <v>1.87</v>
      </c>
      <c r="AG37" s="1">
        <v>0.05</v>
      </c>
      <c r="AH37" s="1"/>
      <c r="AI37" s="1"/>
      <c r="AJ37" s="1">
        <v>0.16</v>
      </c>
      <c r="AK37" s="1">
        <v>0.01</v>
      </c>
      <c r="AL37" s="1">
        <v>1.33</v>
      </c>
      <c r="AM37" s="1">
        <v>0.04</v>
      </c>
      <c r="AN37" s="1">
        <v>0.72</v>
      </c>
      <c r="AO37">
        <v>0.04</v>
      </c>
    </row>
    <row r="38" spans="1:41" x14ac:dyDescent="0.25">
      <c r="A38" s="49"/>
      <c r="B38" s="49" t="s">
        <v>36</v>
      </c>
      <c r="C38" t="s">
        <v>259</v>
      </c>
      <c r="D38" t="s">
        <v>106</v>
      </c>
      <c r="E38" t="s">
        <v>107</v>
      </c>
      <c r="F38" s="1">
        <v>3</v>
      </c>
      <c r="G38" s="2">
        <v>428.5</v>
      </c>
      <c r="H38" s="3"/>
      <c r="I38">
        <f>106.6*1000</f>
        <v>106600</v>
      </c>
      <c r="J38">
        <f>9.7*1000</f>
        <v>9700</v>
      </c>
      <c r="K38">
        <f t="shared" si="0"/>
        <v>106.6</v>
      </c>
      <c r="L38">
        <f t="shared" si="1"/>
        <v>9.6999999999999993</v>
      </c>
      <c r="M38" s="49" t="s">
        <v>41</v>
      </c>
      <c r="N38" t="s">
        <v>44</v>
      </c>
      <c r="O38" t="s">
        <v>92</v>
      </c>
      <c r="P38">
        <v>16</v>
      </c>
      <c r="Q38" s="2">
        <v>244.9</v>
      </c>
      <c r="R38" s="2">
        <v>20</v>
      </c>
      <c r="S38" s="2" t="s">
        <v>1</v>
      </c>
      <c r="T38">
        <v>135</v>
      </c>
      <c r="U38" s="49" t="s">
        <v>67</v>
      </c>
      <c r="V38">
        <v>29</v>
      </c>
      <c r="X38" s="1">
        <v>2.2999999999999998</v>
      </c>
      <c r="Y38">
        <v>0.1</v>
      </c>
      <c r="Z38">
        <v>11</v>
      </c>
      <c r="AA38">
        <v>2</v>
      </c>
      <c r="AB38" s="1">
        <v>1.57</v>
      </c>
      <c r="AC38" s="1">
        <v>0.05</v>
      </c>
      <c r="AD38" s="1">
        <v>6.72</v>
      </c>
      <c r="AE38" s="1">
        <v>0.1</v>
      </c>
      <c r="AF38" s="1">
        <v>1.79</v>
      </c>
      <c r="AG38" s="1">
        <v>0.05</v>
      </c>
      <c r="AH38" s="1"/>
      <c r="AI38" s="1"/>
      <c r="AJ38" s="1">
        <v>0.15</v>
      </c>
      <c r="AK38" s="1">
        <v>0.01</v>
      </c>
      <c r="AL38" s="1">
        <v>1.36</v>
      </c>
      <c r="AM38" s="1">
        <v>0.04</v>
      </c>
      <c r="AN38" s="1">
        <v>0.79</v>
      </c>
      <c r="AO38">
        <v>0.04</v>
      </c>
    </row>
    <row r="39" spans="1:41" x14ac:dyDescent="0.25">
      <c r="A39" s="49"/>
      <c r="B39" s="49" t="s">
        <v>37</v>
      </c>
      <c r="C39" t="s">
        <v>259</v>
      </c>
      <c r="D39" t="s">
        <v>106</v>
      </c>
      <c r="E39" t="s">
        <v>107</v>
      </c>
      <c r="F39" s="1">
        <v>5.7</v>
      </c>
      <c r="G39" s="2">
        <v>425.8</v>
      </c>
      <c r="H39" s="3"/>
      <c r="I39">
        <f>103.6*1000</f>
        <v>103600</v>
      </c>
      <c r="J39">
        <f>9.3*1000</f>
        <v>9300</v>
      </c>
      <c r="K39">
        <f t="shared" si="0"/>
        <v>103.6</v>
      </c>
      <c r="L39">
        <f t="shared" si="1"/>
        <v>9.3000000000000007</v>
      </c>
      <c r="M39" s="49" t="s">
        <v>41</v>
      </c>
      <c r="N39" t="s">
        <v>44</v>
      </c>
      <c r="O39" t="s">
        <v>92</v>
      </c>
      <c r="P39">
        <v>24</v>
      </c>
      <c r="Q39" s="2">
        <v>216.9</v>
      </c>
      <c r="R39" s="2">
        <v>16.899999999999999</v>
      </c>
      <c r="S39" s="2" t="s">
        <v>1</v>
      </c>
      <c r="T39">
        <v>149</v>
      </c>
      <c r="U39" s="49" t="s">
        <v>67</v>
      </c>
      <c r="V39">
        <v>37</v>
      </c>
      <c r="X39">
        <v>2.09</v>
      </c>
      <c r="Y39">
        <v>0.09</v>
      </c>
      <c r="Z39">
        <v>10</v>
      </c>
      <c r="AA39">
        <v>2</v>
      </c>
      <c r="AB39" s="1">
        <v>1.58</v>
      </c>
      <c r="AC39" s="1">
        <v>0.05</v>
      </c>
      <c r="AD39" s="1">
        <v>5.08</v>
      </c>
      <c r="AE39" s="1">
        <v>0.1</v>
      </c>
      <c r="AF39" s="1">
        <v>1.24</v>
      </c>
      <c r="AG39" s="1">
        <v>0.05</v>
      </c>
      <c r="AH39" s="1"/>
      <c r="AI39" s="1"/>
      <c r="AJ39" s="1">
        <v>0.11</v>
      </c>
      <c r="AK39" s="1">
        <v>0.01</v>
      </c>
      <c r="AL39" s="1">
        <v>1.3</v>
      </c>
      <c r="AM39" s="1">
        <v>0.04</v>
      </c>
      <c r="AN39" s="1">
        <v>0.69</v>
      </c>
      <c r="AO39">
        <v>0.04</v>
      </c>
    </row>
    <row r="40" spans="1:41" x14ac:dyDescent="0.25">
      <c r="A40" s="49"/>
      <c r="B40" s="49" t="s">
        <v>38</v>
      </c>
      <c r="C40" t="s">
        <v>259</v>
      </c>
      <c r="D40" t="s">
        <v>106</v>
      </c>
      <c r="E40" t="s">
        <v>107</v>
      </c>
      <c r="F40" s="1">
        <v>6</v>
      </c>
      <c r="G40" s="2">
        <v>425.5</v>
      </c>
      <c r="H40" s="3"/>
      <c r="I40">
        <f>111.9*1000</f>
        <v>111900</v>
      </c>
      <c r="J40">
        <f>10*1000</f>
        <v>10000</v>
      </c>
      <c r="K40">
        <f t="shared" si="0"/>
        <v>111.9</v>
      </c>
      <c r="L40">
        <f t="shared" si="1"/>
        <v>10</v>
      </c>
      <c r="M40" s="49" t="s">
        <v>41</v>
      </c>
      <c r="N40" t="s">
        <v>44</v>
      </c>
      <c r="O40" t="s">
        <v>92</v>
      </c>
      <c r="P40">
        <v>22</v>
      </c>
      <c r="Q40" s="2">
        <v>222.4</v>
      </c>
      <c r="R40" s="2">
        <v>17.7</v>
      </c>
      <c r="S40" s="2" t="s">
        <v>1</v>
      </c>
      <c r="T40">
        <v>142</v>
      </c>
      <c r="U40" s="49" t="s">
        <v>67</v>
      </c>
      <c r="V40">
        <v>38</v>
      </c>
      <c r="X40">
        <v>2.16</v>
      </c>
      <c r="Y40">
        <v>0.1</v>
      </c>
      <c r="Z40">
        <v>12</v>
      </c>
      <c r="AA40">
        <v>2</v>
      </c>
      <c r="AB40" s="1">
        <v>1.58</v>
      </c>
      <c r="AC40" s="1">
        <v>0.05</v>
      </c>
      <c r="AD40" s="1">
        <v>4.29</v>
      </c>
      <c r="AE40" s="1">
        <v>0.1</v>
      </c>
      <c r="AF40" s="1">
        <v>1.1200000000000001</v>
      </c>
      <c r="AG40" s="1">
        <v>0.05</v>
      </c>
      <c r="AH40" s="1"/>
      <c r="AI40" s="1"/>
      <c r="AJ40" s="1">
        <v>0.1</v>
      </c>
      <c r="AK40" s="1">
        <v>0.01</v>
      </c>
      <c r="AL40" s="1">
        <v>1.25</v>
      </c>
      <c r="AM40" s="1">
        <v>0.04</v>
      </c>
      <c r="AN40" s="1">
        <v>0.63</v>
      </c>
      <c r="AO40">
        <v>0.04</v>
      </c>
    </row>
    <row r="41" spans="1:41" x14ac:dyDescent="0.25">
      <c r="A41" s="49"/>
      <c r="B41" s="50" t="s">
        <v>39</v>
      </c>
      <c r="C41" s="4" t="s">
        <v>256</v>
      </c>
      <c r="D41" s="4" t="s">
        <v>96</v>
      </c>
      <c r="E41" s="4" t="s">
        <v>105</v>
      </c>
      <c r="F41" s="10">
        <v>0.5</v>
      </c>
      <c r="G41" s="6">
        <v>419.5</v>
      </c>
      <c r="H41" s="3"/>
      <c r="I41">
        <f>132.3*1000</f>
        <v>132300</v>
      </c>
      <c r="J41">
        <f>15*1000</f>
        <v>15000</v>
      </c>
      <c r="K41">
        <f t="shared" si="0"/>
        <v>132.30000000000001</v>
      </c>
      <c r="L41">
        <f t="shared" si="1"/>
        <v>15</v>
      </c>
      <c r="M41" s="49" t="s">
        <v>41</v>
      </c>
      <c r="N41" t="s">
        <v>44</v>
      </c>
      <c r="O41" t="s">
        <v>93</v>
      </c>
      <c r="P41">
        <v>18</v>
      </c>
      <c r="Q41" s="2">
        <v>264.39999999999998</v>
      </c>
      <c r="R41" s="2">
        <v>28.2</v>
      </c>
      <c r="S41" s="2" t="s">
        <v>1</v>
      </c>
      <c r="T41">
        <v>187</v>
      </c>
      <c r="U41" s="49" t="s">
        <v>67</v>
      </c>
      <c r="V41">
        <v>44</v>
      </c>
      <c r="X41" s="1">
        <v>2</v>
      </c>
      <c r="Y41">
        <v>0.08</v>
      </c>
      <c r="Z41">
        <v>9</v>
      </c>
      <c r="AA41">
        <v>2</v>
      </c>
      <c r="AB41" s="1">
        <v>1.59</v>
      </c>
      <c r="AC41" s="1">
        <v>0.05</v>
      </c>
      <c r="AD41" s="1">
        <v>3.74</v>
      </c>
      <c r="AE41" s="1">
        <v>0.1</v>
      </c>
      <c r="AF41" s="1">
        <v>0.98</v>
      </c>
      <c r="AG41" s="1">
        <v>0.05</v>
      </c>
      <c r="AH41" s="1"/>
      <c r="AI41" s="1"/>
      <c r="AJ41" s="1">
        <v>0.18</v>
      </c>
      <c r="AK41" s="1">
        <v>0.01</v>
      </c>
      <c r="AL41" s="1">
        <v>1.17</v>
      </c>
      <c r="AM41" s="1">
        <v>0.04</v>
      </c>
      <c r="AN41" s="1">
        <v>0.65</v>
      </c>
      <c r="AO41">
        <v>0.04</v>
      </c>
    </row>
    <row r="42" spans="1:41" ht="16.149999999999999" customHeight="1" x14ac:dyDescent="0.25">
      <c r="A42" s="49"/>
      <c r="B42" s="49" t="s">
        <v>40</v>
      </c>
      <c r="C42" t="s">
        <v>256</v>
      </c>
      <c r="D42" t="s">
        <v>96</v>
      </c>
      <c r="E42" t="s">
        <v>105</v>
      </c>
      <c r="F42" s="1">
        <v>6.8</v>
      </c>
      <c r="G42" s="2">
        <v>413.2</v>
      </c>
      <c r="H42" s="3"/>
      <c r="I42">
        <f>114.6*1000</f>
        <v>114600</v>
      </c>
      <c r="J42">
        <f>12.1*1000</f>
        <v>12100</v>
      </c>
      <c r="K42">
        <f t="shared" si="0"/>
        <v>114.6</v>
      </c>
      <c r="L42">
        <f t="shared" si="1"/>
        <v>12.1</v>
      </c>
      <c r="M42" s="49" t="s">
        <v>41</v>
      </c>
      <c r="N42" t="s">
        <v>44</v>
      </c>
      <c r="O42" t="s">
        <v>26</v>
      </c>
      <c r="P42">
        <v>16</v>
      </c>
      <c r="Q42" s="2">
        <v>238.1</v>
      </c>
      <c r="R42" s="2">
        <v>23.3</v>
      </c>
      <c r="S42" s="2" t="s">
        <v>1</v>
      </c>
      <c r="T42">
        <v>183</v>
      </c>
      <c r="U42" s="49" t="s">
        <v>67</v>
      </c>
      <c r="V42">
        <v>37</v>
      </c>
      <c r="X42">
        <v>2.08</v>
      </c>
      <c r="Y42">
        <v>0.08</v>
      </c>
      <c r="Z42">
        <v>10</v>
      </c>
      <c r="AA42">
        <v>2</v>
      </c>
      <c r="AB42" s="1">
        <v>1.35</v>
      </c>
      <c r="AC42" s="1">
        <v>0.05</v>
      </c>
      <c r="AD42" s="1">
        <v>7.86</v>
      </c>
      <c r="AE42" s="1">
        <v>0.1</v>
      </c>
      <c r="AF42" s="1">
        <v>1.69</v>
      </c>
      <c r="AG42" s="1">
        <v>0.05</v>
      </c>
      <c r="AH42" s="1"/>
      <c r="AI42" s="1"/>
      <c r="AJ42" s="1">
        <v>0.11</v>
      </c>
      <c r="AK42" s="1">
        <v>0.01</v>
      </c>
      <c r="AL42" s="1">
        <v>1.18</v>
      </c>
      <c r="AM42" s="1">
        <v>0.04</v>
      </c>
      <c r="AN42" s="1">
        <v>0.49</v>
      </c>
      <c r="AO42">
        <v>0.04</v>
      </c>
    </row>
    <row r="43" spans="1:41" ht="16.149999999999999" customHeight="1" x14ac:dyDescent="0.25">
      <c r="A43" s="12" t="s">
        <v>213</v>
      </c>
      <c r="B43" s="12" t="s">
        <v>3</v>
      </c>
      <c r="C43" s="4" t="s">
        <v>256</v>
      </c>
      <c r="D43" s="4" t="s">
        <v>96</v>
      </c>
      <c r="E43" s="4" t="s">
        <v>105</v>
      </c>
      <c r="F43" s="10">
        <v>6.5</v>
      </c>
      <c r="G43" s="6">
        <v>413.5</v>
      </c>
      <c r="H43" s="6">
        <f t="shared" ref="H43:H48" si="2">I43/1000</f>
        <v>223.285</v>
      </c>
      <c r="I43" s="4">
        <v>223285</v>
      </c>
      <c r="J43" s="4">
        <v>18627</v>
      </c>
      <c r="K43" s="4">
        <f t="shared" si="0"/>
        <v>223.285</v>
      </c>
      <c r="L43" s="4">
        <f t="shared" si="1"/>
        <v>18.626999999999999</v>
      </c>
      <c r="M43" s="4"/>
      <c r="N43" s="4" t="s">
        <v>45</v>
      </c>
      <c r="O43" s="4" t="s">
        <v>0</v>
      </c>
      <c r="P43" s="4">
        <v>17</v>
      </c>
      <c r="Q43" s="6">
        <v>651.4</v>
      </c>
      <c r="R43" s="6">
        <v>34.6</v>
      </c>
      <c r="S43" s="6" t="s">
        <v>1</v>
      </c>
      <c r="T43" s="4">
        <v>1091</v>
      </c>
      <c r="U43" s="4" t="s">
        <v>192</v>
      </c>
      <c r="V43" s="4">
        <v>22</v>
      </c>
      <c r="W43" s="4"/>
      <c r="X43" s="10">
        <v>2.9169999999999998</v>
      </c>
      <c r="Y43" s="10">
        <v>0.188</v>
      </c>
      <c r="Z43" s="4">
        <v>7</v>
      </c>
      <c r="AA43" s="4">
        <v>5</v>
      </c>
      <c r="AB43" s="10">
        <v>0.97179819111628807</v>
      </c>
      <c r="AC43" s="10">
        <v>9.7179819111628818E-2</v>
      </c>
      <c r="AD43" s="10">
        <v>0.97179819111628807</v>
      </c>
      <c r="AE43" s="10">
        <v>0.1</v>
      </c>
      <c r="AF43" s="10">
        <v>1.6986835155801727</v>
      </c>
      <c r="AG43" s="10">
        <v>0.16986835155801727</v>
      </c>
      <c r="AH43" s="10">
        <v>0.76900000000000002</v>
      </c>
      <c r="AI43" s="10">
        <v>0.14599999999999999</v>
      </c>
      <c r="AJ43" s="10">
        <v>0.19900000000000001</v>
      </c>
      <c r="AK43" s="10">
        <v>0.02</v>
      </c>
      <c r="AL43" s="10">
        <v>1.034</v>
      </c>
      <c r="AM43" s="10">
        <v>9.4E-2</v>
      </c>
      <c r="AN43" s="10">
        <v>0.80800000000000005</v>
      </c>
      <c r="AO43" s="10">
        <v>6.6000000000000003E-2</v>
      </c>
    </row>
    <row r="44" spans="1:41" ht="16.149999999999999" customHeight="1" x14ac:dyDescent="0.25">
      <c r="A44" s="13" t="s">
        <v>200</v>
      </c>
      <c r="B44" s="13"/>
      <c r="H44" s="2">
        <f t="shared" si="2"/>
        <v>205.73500000000001</v>
      </c>
      <c r="I44">
        <v>205735</v>
      </c>
      <c r="J44">
        <v>25299</v>
      </c>
      <c r="K44">
        <f t="shared" si="0"/>
        <v>205.73500000000001</v>
      </c>
      <c r="L44">
        <f t="shared" si="1"/>
        <v>25.298999999999999</v>
      </c>
      <c r="Q44" s="2">
        <v>600.20000000000005</v>
      </c>
      <c r="R44" s="2">
        <v>62.9</v>
      </c>
      <c r="S44" s="2" t="s">
        <v>2</v>
      </c>
      <c r="T44">
        <v>1091</v>
      </c>
      <c r="U44" t="s">
        <v>192</v>
      </c>
      <c r="X44" s="1"/>
      <c r="Y44" s="1"/>
      <c r="AL44" s="1"/>
    </row>
    <row r="45" spans="1:41" ht="16.149999999999999" customHeight="1" x14ac:dyDescent="0.25">
      <c r="A45" s="13"/>
      <c r="B45" s="13" t="s">
        <v>193</v>
      </c>
      <c r="C45" s="4" t="s">
        <v>134</v>
      </c>
      <c r="D45" s="4" t="s">
        <v>117</v>
      </c>
      <c r="E45" s="4" t="s">
        <v>118</v>
      </c>
      <c r="F45" s="10">
        <v>1.1000000000000001</v>
      </c>
      <c r="G45" s="6">
        <f>414-F45</f>
        <v>412.9</v>
      </c>
      <c r="H45" s="2">
        <f t="shared" si="2"/>
        <v>134.89599999999999</v>
      </c>
      <c r="I45">
        <v>134896</v>
      </c>
      <c r="J45">
        <v>10795</v>
      </c>
      <c r="K45">
        <f t="shared" si="0"/>
        <v>134.89599999999999</v>
      </c>
      <c r="L45">
        <f t="shared" si="1"/>
        <v>10.795</v>
      </c>
      <c r="N45" t="s">
        <v>45</v>
      </c>
      <c r="O45" t="s">
        <v>0</v>
      </c>
      <c r="P45">
        <v>12</v>
      </c>
      <c r="Q45" s="2">
        <v>395.33714176719133</v>
      </c>
      <c r="R45" s="2">
        <v>16.384947396050112</v>
      </c>
      <c r="S45" s="2" t="s">
        <v>1</v>
      </c>
      <c r="T45">
        <v>895</v>
      </c>
      <c r="U45" t="s">
        <v>66</v>
      </c>
      <c r="V45">
        <v>14</v>
      </c>
      <c r="X45" s="1">
        <v>2.93</v>
      </c>
      <c r="Y45" s="1">
        <v>0.20100000000000001</v>
      </c>
      <c r="Z45">
        <v>7</v>
      </c>
      <c r="AA45">
        <v>5</v>
      </c>
      <c r="AB45" s="1">
        <v>1.4872107849521501</v>
      </c>
      <c r="AC45">
        <v>0.14872107849521501</v>
      </c>
      <c r="AD45" s="1">
        <v>1.4872107849521501</v>
      </c>
      <c r="AE45" s="1">
        <v>0.14872107849521501</v>
      </c>
      <c r="AF45">
        <v>0.78255306238556332</v>
      </c>
      <c r="AG45" s="1">
        <v>7.8255306238556338E-2</v>
      </c>
      <c r="AH45">
        <v>0.76900000000000002</v>
      </c>
      <c r="AI45">
        <v>0.14599999999999999</v>
      </c>
      <c r="AJ45" s="1">
        <v>0.26200000000000001</v>
      </c>
      <c r="AK45" s="1">
        <v>2.5999999999999999E-2</v>
      </c>
      <c r="AL45" s="1">
        <v>1.1970000000000001</v>
      </c>
      <c r="AM45" s="1">
        <v>0.123</v>
      </c>
      <c r="AN45" s="1">
        <v>0.64700000000000002</v>
      </c>
      <c r="AO45" s="1">
        <v>5.3999999999999999E-2</v>
      </c>
    </row>
    <row r="46" spans="1:41" ht="16.149999999999999" customHeight="1" x14ac:dyDescent="0.25">
      <c r="A46" s="13"/>
      <c r="B46" s="13" t="s">
        <v>194</v>
      </c>
      <c r="C46" s="4" t="s">
        <v>190</v>
      </c>
      <c r="D46" s="4" t="s">
        <v>115</v>
      </c>
      <c r="E46" s="4" t="s">
        <v>116</v>
      </c>
      <c r="F46" s="10">
        <v>0.68</v>
      </c>
      <c r="G46" s="6">
        <f>415-F46</f>
        <v>414.32</v>
      </c>
      <c r="H46" s="2">
        <f t="shared" si="2"/>
        <v>41.198</v>
      </c>
      <c r="I46">
        <v>41198</v>
      </c>
      <c r="J46">
        <v>3072</v>
      </c>
      <c r="K46">
        <f t="shared" si="0"/>
        <v>41.198</v>
      </c>
      <c r="L46">
        <f t="shared" si="1"/>
        <v>3.0720000000000001</v>
      </c>
      <c r="N46" t="s">
        <v>45</v>
      </c>
      <c r="O46" t="s">
        <v>0</v>
      </c>
      <c r="P46">
        <v>12</v>
      </c>
      <c r="Q46" s="2">
        <v>119.04545084259664</v>
      </c>
      <c r="R46" s="2">
        <v>2.856916737880169</v>
      </c>
      <c r="S46" s="2" t="s">
        <v>1</v>
      </c>
      <c r="T46">
        <v>841</v>
      </c>
      <c r="U46" t="s">
        <v>66</v>
      </c>
      <c r="V46">
        <v>8</v>
      </c>
      <c r="X46" s="1">
        <v>2.8889999999999998</v>
      </c>
      <c r="Y46" s="1">
        <v>0.20399999999999999</v>
      </c>
      <c r="Z46">
        <v>7</v>
      </c>
      <c r="AA46">
        <v>5</v>
      </c>
      <c r="AB46" s="1">
        <v>1.5551459127978799</v>
      </c>
      <c r="AC46">
        <v>0.15551459127978801</v>
      </c>
      <c r="AD46" s="1">
        <v>1.5551459127978799</v>
      </c>
      <c r="AE46" s="1">
        <v>0.15551459127978801</v>
      </c>
      <c r="AF46">
        <v>0.67273818637302674</v>
      </c>
      <c r="AG46" s="1">
        <v>6.7273818637302682E-2</v>
      </c>
      <c r="AH46">
        <v>0.76900000000000002</v>
      </c>
      <c r="AI46">
        <v>0.14599999999999999</v>
      </c>
      <c r="AJ46" s="1">
        <v>0.27400000000000002</v>
      </c>
      <c r="AK46" s="1">
        <v>2.7E-2</v>
      </c>
      <c r="AL46" s="1">
        <v>1.206</v>
      </c>
      <c r="AM46" s="1">
        <v>0.129</v>
      </c>
      <c r="AN46" s="1">
        <v>0.59499999999999997</v>
      </c>
      <c r="AO46" s="1">
        <v>5.1999999999999998E-2</v>
      </c>
    </row>
    <row r="47" spans="1:41" ht="16.149999999999999" customHeight="1" x14ac:dyDescent="0.25">
      <c r="A47" s="13"/>
      <c r="B47" s="13" t="s">
        <v>195</v>
      </c>
      <c r="C47" s="4" t="s">
        <v>188</v>
      </c>
      <c r="D47" s="4" t="s">
        <v>113</v>
      </c>
      <c r="E47" s="4" t="s">
        <v>114</v>
      </c>
      <c r="F47" s="10">
        <v>0.5</v>
      </c>
      <c r="G47" s="6">
        <f>414-F47</f>
        <v>413.5</v>
      </c>
      <c r="H47" s="2">
        <f t="shared" si="2"/>
        <v>231.03800000000001</v>
      </c>
      <c r="I47">
        <v>231038</v>
      </c>
      <c r="J47">
        <v>19987</v>
      </c>
      <c r="K47">
        <f t="shared" si="0"/>
        <v>231.03800000000001</v>
      </c>
      <c r="L47">
        <f t="shared" si="1"/>
        <v>19.986999999999998</v>
      </c>
      <c r="N47" t="s">
        <v>45</v>
      </c>
      <c r="O47" t="s">
        <v>0</v>
      </c>
      <c r="P47">
        <v>12</v>
      </c>
      <c r="Q47" s="2">
        <v>643.22401727987642</v>
      </c>
      <c r="R47" s="2">
        <v>31.696192977646138</v>
      </c>
      <c r="S47" s="2" t="s">
        <v>1</v>
      </c>
      <c r="T47">
        <v>862</v>
      </c>
      <c r="U47" t="s">
        <v>66</v>
      </c>
      <c r="V47">
        <v>16</v>
      </c>
      <c r="X47" s="1">
        <v>2.7839999999999998</v>
      </c>
      <c r="Y47" s="1">
        <v>0.19800000000000001</v>
      </c>
      <c r="Z47">
        <v>7</v>
      </c>
      <c r="AA47">
        <v>5</v>
      </c>
      <c r="AB47" s="1">
        <v>1.52226708774664</v>
      </c>
      <c r="AC47">
        <v>0.15222670877466402</v>
      </c>
      <c r="AD47" s="1">
        <v>1.52226708774664</v>
      </c>
      <c r="AE47" s="1">
        <v>0.15222670877466402</v>
      </c>
      <c r="AF47">
        <v>0.36148384044095605</v>
      </c>
      <c r="AG47" s="1">
        <v>3.6148384044095608E-2</v>
      </c>
      <c r="AH47">
        <v>0.76900000000000002</v>
      </c>
      <c r="AI47">
        <v>0.14599999999999999</v>
      </c>
      <c r="AJ47" s="1">
        <v>0.28000000000000003</v>
      </c>
      <c r="AK47" s="1">
        <v>2.8000000000000001E-2</v>
      </c>
      <c r="AL47" s="1">
        <v>1.1439999999999999</v>
      </c>
      <c r="AM47" s="1">
        <v>0.121</v>
      </c>
      <c r="AN47" s="1">
        <v>0.55500000000000005</v>
      </c>
      <c r="AO47" s="1">
        <v>4.9000000000000002E-2</v>
      </c>
    </row>
    <row r="48" spans="1:41" ht="16.149999999999999" customHeight="1" x14ac:dyDescent="0.25">
      <c r="A48" s="13"/>
      <c r="B48" s="13" t="s">
        <v>196</v>
      </c>
      <c r="C48" t="s">
        <v>189</v>
      </c>
      <c r="D48" t="s">
        <v>119</v>
      </c>
      <c r="E48" t="s">
        <v>120</v>
      </c>
      <c r="F48" s="1">
        <v>0.5</v>
      </c>
      <c r="G48" s="2">
        <f>418-F48</f>
        <v>417.5</v>
      </c>
      <c r="H48" s="17">
        <f t="shared" si="2"/>
        <v>0.92600000000000005</v>
      </c>
      <c r="I48">
        <v>926</v>
      </c>
      <c r="J48">
        <v>125</v>
      </c>
      <c r="K48">
        <f t="shared" si="0"/>
        <v>0.92600000000000005</v>
      </c>
      <c r="L48">
        <f t="shared" si="1"/>
        <v>0.125</v>
      </c>
      <c r="M48">
        <f>J48/1000</f>
        <v>0.125</v>
      </c>
      <c r="N48" t="s">
        <v>45</v>
      </c>
      <c r="O48" t="s">
        <v>0</v>
      </c>
      <c r="P48">
        <v>12</v>
      </c>
      <c r="Q48" s="2">
        <v>2.6259356267957497</v>
      </c>
      <c r="R48" s="2">
        <v>0.30597282198411796</v>
      </c>
      <c r="S48" s="2" t="s">
        <v>1</v>
      </c>
      <c r="T48">
        <v>848</v>
      </c>
      <c r="U48" t="s">
        <v>66</v>
      </c>
      <c r="V48">
        <v>0.38</v>
      </c>
      <c r="X48" s="1">
        <v>2.8079999999999998</v>
      </c>
      <c r="Y48" s="1">
        <v>0.2</v>
      </c>
      <c r="Z48">
        <v>5</v>
      </c>
      <c r="AA48">
        <v>3</v>
      </c>
      <c r="AB48" s="1">
        <v>1.7494082362886301</v>
      </c>
      <c r="AC48">
        <v>0.17494082362886301</v>
      </c>
      <c r="AD48" s="1">
        <v>1.7494082362886301</v>
      </c>
      <c r="AE48" s="1">
        <v>0.17494082362886301</v>
      </c>
      <c r="AF48">
        <v>9.1890746647614249E-2</v>
      </c>
      <c r="AG48" s="1">
        <v>9.1890746647614249E-3</v>
      </c>
      <c r="AH48">
        <v>0.76900000000000002</v>
      </c>
      <c r="AI48">
        <v>0.14599999999999999</v>
      </c>
      <c r="AJ48" s="1">
        <v>0.28000000000000003</v>
      </c>
      <c r="AK48" s="1">
        <v>2.8000000000000001E-2</v>
      </c>
      <c r="AL48" s="1">
        <v>1.254</v>
      </c>
      <c r="AM48" s="1">
        <v>0.126</v>
      </c>
      <c r="AN48" s="1">
        <v>0.49199999999999999</v>
      </c>
      <c r="AO48" s="1">
        <v>4.3999999999999997E-2</v>
      </c>
    </row>
    <row r="49" spans="1:41" s="4" customFormat="1" ht="16.149999999999999" customHeight="1" x14ac:dyDescent="0.25">
      <c r="A49" s="4" t="s">
        <v>202</v>
      </c>
      <c r="B49" s="4" t="s">
        <v>141</v>
      </c>
      <c r="C49" s="4" t="s">
        <v>136</v>
      </c>
      <c r="D49" s="4" t="s">
        <v>137</v>
      </c>
      <c r="E49" s="4" t="s">
        <v>138</v>
      </c>
      <c r="F49" s="10">
        <v>0.77</v>
      </c>
      <c r="G49" s="6">
        <f>473-F49</f>
        <v>472.23</v>
      </c>
      <c r="H49"/>
      <c r="I49" s="4">
        <v>16100</v>
      </c>
      <c r="J49" s="4">
        <v>900</v>
      </c>
      <c r="K49" s="4">
        <f t="shared" si="0"/>
        <v>16.100000000000001</v>
      </c>
      <c r="L49" s="4">
        <f t="shared" si="1"/>
        <v>0.9</v>
      </c>
      <c r="N49" s="4" t="s">
        <v>44</v>
      </c>
      <c r="O49" s="4" t="s">
        <v>26</v>
      </c>
      <c r="P49" s="4">
        <v>16</v>
      </c>
      <c r="Q49" s="6">
        <v>32.53</v>
      </c>
      <c r="R49" s="6">
        <v>0.73</v>
      </c>
      <c r="S49" s="6" t="s">
        <v>1</v>
      </c>
      <c r="T49" s="4">
        <v>79</v>
      </c>
      <c r="U49" s="4" t="s">
        <v>66</v>
      </c>
      <c r="V49" s="4">
        <v>7</v>
      </c>
      <c r="W49" s="4">
        <v>2</v>
      </c>
      <c r="X49" s="4">
        <v>2.02</v>
      </c>
      <c r="Y49" s="4">
        <v>0.1</v>
      </c>
      <c r="Z49" s="4">
        <v>5</v>
      </c>
      <c r="AA49" s="4">
        <v>2</v>
      </c>
      <c r="AB49" s="10">
        <v>1.66</v>
      </c>
      <c r="AC49" s="4">
        <v>0.05</v>
      </c>
      <c r="AD49" s="10">
        <v>2.63</v>
      </c>
      <c r="AE49" s="10">
        <v>0.1</v>
      </c>
      <c r="AF49" s="4">
        <v>0.64</v>
      </c>
      <c r="AG49" s="10">
        <v>0.05</v>
      </c>
      <c r="AH49" s="10"/>
      <c r="AI49" s="10"/>
      <c r="AJ49" s="4">
        <v>0.21</v>
      </c>
      <c r="AK49" s="10">
        <v>0.01</v>
      </c>
      <c r="AL49" s="4">
        <v>1.25</v>
      </c>
      <c r="AM49" s="10">
        <v>0.04</v>
      </c>
      <c r="AN49" s="4">
        <v>0.56999999999999995</v>
      </c>
      <c r="AO49" s="4">
        <v>0.01</v>
      </c>
    </row>
    <row r="50" spans="1:41" ht="16.149999999999999" customHeight="1" x14ac:dyDescent="0.25">
      <c r="A50" t="s">
        <v>201</v>
      </c>
      <c r="B50" t="s">
        <v>142</v>
      </c>
      <c r="C50" t="s">
        <v>136</v>
      </c>
      <c r="D50" t="s">
        <v>137</v>
      </c>
      <c r="E50" t="s">
        <v>138</v>
      </c>
      <c r="F50" s="1">
        <v>0.5</v>
      </c>
      <c r="G50" s="2">
        <f>473-F50</f>
        <v>472.5</v>
      </c>
      <c r="I50">
        <v>16900</v>
      </c>
      <c r="J50">
        <v>1100</v>
      </c>
      <c r="K50">
        <f t="shared" si="0"/>
        <v>16.899999999999999</v>
      </c>
      <c r="L50">
        <f t="shared" si="1"/>
        <v>1.1000000000000001</v>
      </c>
      <c r="N50" t="s">
        <v>44</v>
      </c>
      <c r="O50" t="s">
        <v>26</v>
      </c>
      <c r="P50">
        <v>22</v>
      </c>
      <c r="Q50" s="2">
        <v>35.130000000000003</v>
      </c>
      <c r="R50" s="2">
        <v>1.48</v>
      </c>
      <c r="S50" s="2" t="s">
        <v>1</v>
      </c>
      <c r="T50">
        <v>106</v>
      </c>
      <c r="U50" t="s">
        <v>66</v>
      </c>
      <c r="V50">
        <v>5</v>
      </c>
      <c r="W50">
        <v>3</v>
      </c>
      <c r="X50">
        <v>2.0699999999999998</v>
      </c>
      <c r="Y50">
        <v>0.1</v>
      </c>
      <c r="Z50">
        <v>5</v>
      </c>
      <c r="AA50">
        <v>2</v>
      </c>
      <c r="AB50" s="1">
        <v>1.61</v>
      </c>
      <c r="AC50">
        <v>0.05</v>
      </c>
      <c r="AD50" s="1">
        <v>3.02</v>
      </c>
      <c r="AE50" s="1">
        <v>0.1</v>
      </c>
      <c r="AF50" s="1">
        <v>0.61</v>
      </c>
      <c r="AG50" s="1">
        <v>0.05</v>
      </c>
      <c r="AH50" s="1"/>
      <c r="AI50" s="1"/>
      <c r="AJ50" s="1">
        <v>0.21</v>
      </c>
      <c r="AK50" s="1">
        <v>0.01</v>
      </c>
      <c r="AL50" s="1">
        <v>1.23</v>
      </c>
      <c r="AM50" s="1">
        <v>0.04</v>
      </c>
      <c r="AN50" s="1">
        <v>0.62</v>
      </c>
      <c r="AO50" s="1">
        <v>0.01</v>
      </c>
    </row>
    <row r="51" spans="1:41" ht="16.149999999999999" customHeight="1" x14ac:dyDescent="0.25">
      <c r="B51" t="s">
        <v>140</v>
      </c>
      <c r="C51" s="4" t="s">
        <v>149</v>
      </c>
      <c r="D51" s="4" t="s">
        <v>137</v>
      </c>
      <c r="E51" s="4" t="s">
        <v>138</v>
      </c>
      <c r="F51" s="10">
        <v>0.45</v>
      </c>
      <c r="G51" s="6">
        <f>473.3-F51</f>
        <v>472.85</v>
      </c>
      <c r="I51">
        <v>12700</v>
      </c>
      <c r="J51">
        <v>1000</v>
      </c>
      <c r="K51">
        <f t="shared" si="0"/>
        <v>12.7</v>
      </c>
      <c r="L51">
        <f t="shared" si="1"/>
        <v>1</v>
      </c>
      <c r="N51" t="s">
        <v>44</v>
      </c>
      <c r="O51" t="s">
        <v>26</v>
      </c>
      <c r="P51">
        <v>23</v>
      </c>
      <c r="Q51" s="2">
        <v>26.68</v>
      </c>
      <c r="R51" s="2">
        <v>1.34</v>
      </c>
      <c r="S51" s="2" t="s">
        <v>1</v>
      </c>
      <c r="T51">
        <v>105</v>
      </c>
      <c r="U51" t="s">
        <v>66</v>
      </c>
      <c r="V51">
        <v>1</v>
      </c>
      <c r="W51">
        <v>1</v>
      </c>
      <c r="X51" s="1">
        <v>2.1</v>
      </c>
      <c r="Y51">
        <v>0.12</v>
      </c>
      <c r="Z51">
        <v>5</v>
      </c>
      <c r="AA51">
        <v>2</v>
      </c>
      <c r="AB51" s="1">
        <v>1.75</v>
      </c>
      <c r="AC51">
        <v>0.05</v>
      </c>
      <c r="AD51" s="1">
        <v>2.7</v>
      </c>
      <c r="AE51" s="1">
        <v>0.1</v>
      </c>
      <c r="AF51" s="1">
        <v>0.55000000000000004</v>
      </c>
      <c r="AG51" s="1">
        <v>0.05</v>
      </c>
      <c r="AH51" s="1"/>
      <c r="AI51" s="1"/>
      <c r="AJ51" s="1">
        <v>0.22</v>
      </c>
      <c r="AK51" s="1">
        <v>0.01</v>
      </c>
      <c r="AL51" s="1">
        <v>1.3</v>
      </c>
      <c r="AM51" s="1">
        <v>0.04</v>
      </c>
      <c r="AN51" s="1">
        <v>0.22</v>
      </c>
      <c r="AO51" s="1">
        <v>0.01</v>
      </c>
    </row>
    <row r="52" spans="1:41" ht="16.149999999999999" customHeight="1" x14ac:dyDescent="0.25">
      <c r="B52" t="s">
        <v>139</v>
      </c>
      <c r="C52" s="4" t="s">
        <v>150</v>
      </c>
      <c r="D52" s="4" t="s">
        <v>137</v>
      </c>
      <c r="E52" s="4" t="s">
        <v>138</v>
      </c>
      <c r="F52" s="10">
        <v>0.7</v>
      </c>
      <c r="G52" s="6">
        <f>473.8-F52</f>
        <v>473.1</v>
      </c>
      <c r="I52">
        <v>12800</v>
      </c>
      <c r="J52">
        <v>900</v>
      </c>
      <c r="K52">
        <f t="shared" si="0"/>
        <v>12.8</v>
      </c>
      <c r="L52">
        <f t="shared" si="1"/>
        <v>0.9</v>
      </c>
      <c r="N52" t="s">
        <v>44</v>
      </c>
      <c r="O52" t="s">
        <v>26</v>
      </c>
      <c r="P52">
        <v>24</v>
      </c>
      <c r="Q52" s="2">
        <v>26.49</v>
      </c>
      <c r="R52" s="2">
        <v>1.1399999999999999</v>
      </c>
      <c r="S52" s="2" t="s">
        <v>1</v>
      </c>
      <c r="T52">
        <v>89</v>
      </c>
      <c r="U52" t="s">
        <v>66</v>
      </c>
      <c r="V52">
        <v>1</v>
      </c>
      <c r="W52">
        <v>1</v>
      </c>
      <c r="X52">
        <v>2.0699999999999998</v>
      </c>
      <c r="Y52">
        <v>0.12</v>
      </c>
      <c r="Z52">
        <v>6</v>
      </c>
      <c r="AA52">
        <v>2</v>
      </c>
      <c r="AB52" s="1">
        <v>1.68</v>
      </c>
      <c r="AC52">
        <v>0.05</v>
      </c>
      <c r="AD52" s="1">
        <v>3.15</v>
      </c>
      <c r="AE52" s="1">
        <v>0.1</v>
      </c>
      <c r="AF52" s="1">
        <v>0.72</v>
      </c>
      <c r="AG52" s="1">
        <v>0.05</v>
      </c>
      <c r="AH52" s="1"/>
      <c r="AI52" s="1"/>
      <c r="AJ52" s="1">
        <v>0.21</v>
      </c>
      <c r="AK52" s="1">
        <v>0.01</v>
      </c>
      <c r="AL52" s="1">
        <v>1.26</v>
      </c>
      <c r="AM52" s="1">
        <v>0.04</v>
      </c>
      <c r="AN52" s="1">
        <v>0.6</v>
      </c>
      <c r="AO52" s="1">
        <v>0.01</v>
      </c>
    </row>
    <row r="53" spans="1:41" ht="16.149999999999999" customHeight="1" x14ac:dyDescent="0.25">
      <c r="B53" t="s">
        <v>121</v>
      </c>
      <c r="C53" t="s">
        <v>150</v>
      </c>
      <c r="D53" t="s">
        <v>137</v>
      </c>
      <c r="E53" t="s">
        <v>138</v>
      </c>
      <c r="F53" s="1">
        <v>0.45</v>
      </c>
      <c r="G53" s="2">
        <f>473.8-F53</f>
        <v>473.35</v>
      </c>
      <c r="I53">
        <v>13300</v>
      </c>
      <c r="J53">
        <v>800</v>
      </c>
      <c r="K53">
        <f t="shared" si="0"/>
        <v>13.3</v>
      </c>
      <c r="L53">
        <f t="shared" si="1"/>
        <v>0.8</v>
      </c>
      <c r="N53" t="s">
        <v>44</v>
      </c>
      <c r="O53" t="s">
        <v>26</v>
      </c>
      <c r="P53">
        <v>23</v>
      </c>
      <c r="Q53" s="2">
        <v>27.33</v>
      </c>
      <c r="R53" s="2">
        <v>0.9</v>
      </c>
      <c r="S53" s="2" t="s">
        <v>1</v>
      </c>
      <c r="T53">
        <v>77</v>
      </c>
      <c r="U53" t="s">
        <v>66</v>
      </c>
      <c r="V53">
        <v>1</v>
      </c>
      <c r="W53">
        <v>1</v>
      </c>
      <c r="X53">
        <v>2.0299999999999998</v>
      </c>
      <c r="Y53">
        <v>0.11</v>
      </c>
      <c r="Z53">
        <v>6</v>
      </c>
      <c r="AA53">
        <v>2</v>
      </c>
      <c r="AB53" s="1">
        <v>1.59</v>
      </c>
      <c r="AC53">
        <v>0.05</v>
      </c>
      <c r="AD53" s="1">
        <v>3.13</v>
      </c>
      <c r="AE53" s="1">
        <v>0.1</v>
      </c>
      <c r="AF53" s="1">
        <v>1.07</v>
      </c>
      <c r="AG53" s="1">
        <v>0.05</v>
      </c>
      <c r="AH53" s="1"/>
      <c r="AI53" s="1"/>
      <c r="AJ53" s="1">
        <v>0.21</v>
      </c>
      <c r="AK53" s="1">
        <v>0.01</v>
      </c>
      <c r="AL53" s="1">
        <v>1.24</v>
      </c>
      <c r="AM53" s="1">
        <v>0.04</v>
      </c>
      <c r="AN53" s="1">
        <v>0.61</v>
      </c>
      <c r="AO53" s="1">
        <v>0.01</v>
      </c>
    </row>
    <row r="54" spans="1:41" ht="16.149999999999999" customHeight="1" x14ac:dyDescent="0.25">
      <c r="A54" s="4" t="s">
        <v>203</v>
      </c>
      <c r="B54" s="4" t="s">
        <v>143</v>
      </c>
      <c r="C54" s="4" t="s">
        <v>155</v>
      </c>
      <c r="D54" s="4" t="s">
        <v>151</v>
      </c>
      <c r="E54" s="4" t="s">
        <v>152</v>
      </c>
      <c r="F54" s="10">
        <v>0.4</v>
      </c>
      <c r="G54" s="6">
        <f>595-F54</f>
        <v>594.6</v>
      </c>
      <c r="H54" s="4"/>
      <c r="I54" s="4">
        <v>10500</v>
      </c>
      <c r="J54" s="4">
        <v>500</v>
      </c>
      <c r="K54" s="4">
        <f t="shared" si="0"/>
        <v>10.5</v>
      </c>
      <c r="L54" s="4">
        <f t="shared" si="1"/>
        <v>0.5</v>
      </c>
      <c r="M54" s="4"/>
      <c r="N54" s="4" t="s">
        <v>44</v>
      </c>
      <c r="O54" s="4" t="s">
        <v>26</v>
      </c>
      <c r="P54" s="4">
        <v>33</v>
      </c>
      <c r="Q54" s="6">
        <v>22.19</v>
      </c>
      <c r="R54" s="6">
        <v>0.1</v>
      </c>
      <c r="S54" s="6" t="s">
        <v>1</v>
      </c>
      <c r="T54" s="4">
        <v>99</v>
      </c>
      <c r="U54" s="4" t="s">
        <v>66</v>
      </c>
      <c r="V54" s="4">
        <v>3</v>
      </c>
      <c r="W54" s="4">
        <v>3</v>
      </c>
      <c r="X54" s="4">
        <v>2.11</v>
      </c>
      <c r="Y54" s="4">
        <v>0.11</v>
      </c>
      <c r="Z54" s="4">
        <v>6</v>
      </c>
      <c r="AA54" s="4">
        <v>2</v>
      </c>
      <c r="AB54" s="10">
        <v>1.62</v>
      </c>
      <c r="AC54" s="4">
        <v>0.05</v>
      </c>
      <c r="AD54" s="10">
        <v>5.78</v>
      </c>
      <c r="AE54" s="10">
        <v>0.1</v>
      </c>
      <c r="AF54" s="4">
        <v>0.94</v>
      </c>
      <c r="AG54" s="10">
        <v>0.05</v>
      </c>
      <c r="AH54" s="10"/>
      <c r="AI54" s="10"/>
      <c r="AJ54" s="4">
        <v>0.22</v>
      </c>
      <c r="AK54" s="10">
        <v>0.01</v>
      </c>
      <c r="AL54" s="10">
        <v>1.3</v>
      </c>
      <c r="AM54" s="4">
        <v>0.04</v>
      </c>
      <c r="AN54" s="4">
        <v>0.56999999999999995</v>
      </c>
      <c r="AO54" s="4">
        <v>0.01</v>
      </c>
    </row>
    <row r="55" spans="1:41" ht="16.149999999999999" customHeight="1" x14ac:dyDescent="0.25">
      <c r="A55" t="s">
        <v>201</v>
      </c>
      <c r="B55" t="s">
        <v>144</v>
      </c>
      <c r="C55" t="s">
        <v>156</v>
      </c>
      <c r="D55" t="s">
        <v>151</v>
      </c>
      <c r="E55" t="s">
        <v>152</v>
      </c>
      <c r="F55" s="1">
        <v>0.4</v>
      </c>
      <c r="G55" s="2">
        <f>594-F55</f>
        <v>593.6</v>
      </c>
      <c r="I55">
        <v>11500</v>
      </c>
      <c r="J55">
        <v>600</v>
      </c>
      <c r="K55">
        <f t="shared" si="0"/>
        <v>11.5</v>
      </c>
      <c r="L55">
        <f t="shared" si="1"/>
        <v>0.6</v>
      </c>
      <c r="N55" t="s">
        <v>44</v>
      </c>
      <c r="O55" t="s">
        <v>26</v>
      </c>
      <c r="P55">
        <v>23</v>
      </c>
      <c r="Q55" s="2">
        <v>25.97</v>
      </c>
      <c r="R55" s="2">
        <v>0.12</v>
      </c>
      <c r="S55" s="2" t="s">
        <v>1</v>
      </c>
      <c r="T55">
        <v>91</v>
      </c>
      <c r="U55" t="s">
        <v>66</v>
      </c>
      <c r="V55">
        <v>2</v>
      </c>
      <c r="W55">
        <v>1</v>
      </c>
      <c r="X55">
        <v>2.2799999999999998</v>
      </c>
      <c r="Y55">
        <v>0.12</v>
      </c>
      <c r="Z55">
        <v>6</v>
      </c>
      <c r="AA55">
        <v>2</v>
      </c>
      <c r="AB55" s="1">
        <v>1.97</v>
      </c>
      <c r="AC55">
        <v>0.05</v>
      </c>
      <c r="AD55" s="1">
        <v>2.4300000000000002</v>
      </c>
      <c r="AE55" s="1">
        <v>0.1</v>
      </c>
      <c r="AF55" s="1">
        <v>0.5</v>
      </c>
      <c r="AG55" s="1">
        <v>0.05</v>
      </c>
      <c r="AH55" s="1"/>
      <c r="AI55" s="1"/>
      <c r="AJ55" s="1">
        <v>0.22</v>
      </c>
      <c r="AK55" s="1">
        <v>0.01</v>
      </c>
      <c r="AL55" s="1">
        <v>1.41</v>
      </c>
      <c r="AM55" s="1">
        <v>0.04</v>
      </c>
      <c r="AN55" s="1">
        <v>0.59</v>
      </c>
      <c r="AO55" s="1">
        <v>0.01</v>
      </c>
    </row>
    <row r="56" spans="1:41" ht="16.149999999999999" customHeight="1" x14ac:dyDescent="0.25">
      <c r="B56" t="s">
        <v>145</v>
      </c>
      <c r="C56" t="s">
        <v>157</v>
      </c>
      <c r="D56" t="s">
        <v>151</v>
      </c>
      <c r="E56" t="s">
        <v>152</v>
      </c>
      <c r="F56" s="1">
        <v>1</v>
      </c>
      <c r="G56" s="2">
        <f>594-F56</f>
        <v>593</v>
      </c>
      <c r="I56">
        <v>13200</v>
      </c>
      <c r="J56">
        <v>1100</v>
      </c>
      <c r="K56">
        <f t="shared" si="0"/>
        <v>13.2</v>
      </c>
      <c r="L56">
        <f t="shared" si="1"/>
        <v>1.1000000000000001</v>
      </c>
      <c r="N56" t="s">
        <v>44</v>
      </c>
      <c r="O56" t="s">
        <v>26</v>
      </c>
      <c r="P56">
        <v>25</v>
      </c>
      <c r="Q56" s="2">
        <v>24.04</v>
      </c>
      <c r="R56" s="2">
        <v>1.35</v>
      </c>
      <c r="S56" s="2" t="s">
        <v>1</v>
      </c>
      <c r="T56">
        <v>72</v>
      </c>
      <c r="U56" t="s">
        <v>66</v>
      </c>
      <c r="V56">
        <v>2</v>
      </c>
      <c r="W56">
        <v>1</v>
      </c>
      <c r="X56">
        <v>1.82</v>
      </c>
      <c r="Y56">
        <v>0.11</v>
      </c>
      <c r="Z56">
        <v>5</v>
      </c>
      <c r="AA56">
        <v>2</v>
      </c>
      <c r="AB56" s="1">
        <v>1.46</v>
      </c>
      <c r="AC56">
        <v>0.05</v>
      </c>
      <c r="AD56" s="1">
        <v>2.66</v>
      </c>
      <c r="AE56" s="1">
        <v>0.1</v>
      </c>
      <c r="AF56" s="1">
        <v>0.59</v>
      </c>
      <c r="AG56" s="1">
        <v>0.05</v>
      </c>
      <c r="AH56" s="1"/>
      <c r="AI56" s="1"/>
      <c r="AJ56" s="1">
        <v>0.2</v>
      </c>
      <c r="AK56" s="1">
        <v>0.01</v>
      </c>
      <c r="AL56" s="1">
        <v>1.08</v>
      </c>
      <c r="AM56" s="1">
        <v>0.04</v>
      </c>
      <c r="AN56" s="1">
        <v>0.51</v>
      </c>
      <c r="AO56" s="1">
        <v>0.01</v>
      </c>
    </row>
    <row r="57" spans="1:41" ht="16.149999999999999" customHeight="1" x14ac:dyDescent="0.25">
      <c r="B57" t="s">
        <v>146</v>
      </c>
      <c r="C57" t="s">
        <v>157</v>
      </c>
      <c r="D57" t="s">
        <v>151</v>
      </c>
      <c r="E57" t="s">
        <v>152</v>
      </c>
      <c r="F57" s="1">
        <v>1.5</v>
      </c>
      <c r="G57" s="2">
        <f>594-F57</f>
        <v>592.5</v>
      </c>
      <c r="I57">
        <v>12200</v>
      </c>
      <c r="J57">
        <v>700</v>
      </c>
      <c r="K57">
        <f t="shared" si="0"/>
        <v>12.2</v>
      </c>
      <c r="L57">
        <f t="shared" si="1"/>
        <v>0.7</v>
      </c>
      <c r="N57" t="s">
        <v>44</v>
      </c>
      <c r="O57" t="s">
        <v>26</v>
      </c>
      <c r="P57">
        <v>30</v>
      </c>
      <c r="Q57" s="2">
        <v>22.55</v>
      </c>
      <c r="R57" s="2">
        <v>0.66</v>
      </c>
      <c r="S57" s="2" t="s">
        <v>1</v>
      </c>
      <c r="T57">
        <v>95</v>
      </c>
      <c r="U57" t="s">
        <v>66</v>
      </c>
      <c r="V57">
        <v>11</v>
      </c>
      <c r="W57">
        <v>4</v>
      </c>
      <c r="X57">
        <v>1.84</v>
      </c>
      <c r="Y57" s="1">
        <v>0.1</v>
      </c>
      <c r="Z57">
        <v>7</v>
      </c>
      <c r="AA57">
        <v>2</v>
      </c>
      <c r="AB57" s="1">
        <v>1.48</v>
      </c>
      <c r="AC57">
        <v>0.05</v>
      </c>
      <c r="AD57" s="1">
        <v>2.92</v>
      </c>
      <c r="AE57" s="1">
        <v>0.1</v>
      </c>
      <c r="AF57" s="1">
        <v>0.63</v>
      </c>
      <c r="AG57" s="1">
        <v>0.05</v>
      </c>
      <c r="AH57" s="1"/>
      <c r="AI57" s="1"/>
      <c r="AJ57" s="1">
        <v>0.19</v>
      </c>
      <c r="AK57" s="1">
        <v>0.01</v>
      </c>
      <c r="AL57" s="1">
        <v>1.1100000000000001</v>
      </c>
      <c r="AM57" s="1">
        <v>0.04</v>
      </c>
      <c r="AN57" s="1">
        <v>0.53</v>
      </c>
      <c r="AO57" s="1">
        <v>0.01</v>
      </c>
    </row>
    <row r="58" spans="1:41" ht="16.149999999999999" customHeight="1" x14ac:dyDescent="0.25">
      <c r="B58" t="s">
        <v>147</v>
      </c>
      <c r="C58" s="4" t="s">
        <v>158</v>
      </c>
      <c r="D58" s="4" t="s">
        <v>153</v>
      </c>
      <c r="E58" s="4" t="s">
        <v>154</v>
      </c>
      <c r="F58" s="10">
        <v>0.5</v>
      </c>
      <c r="G58" s="6">
        <f>595-F58</f>
        <v>594.5</v>
      </c>
      <c r="I58">
        <v>12900</v>
      </c>
      <c r="J58">
        <v>800</v>
      </c>
      <c r="K58">
        <f t="shared" si="0"/>
        <v>12.9</v>
      </c>
      <c r="L58">
        <f t="shared" si="1"/>
        <v>0.8</v>
      </c>
      <c r="N58" t="s">
        <v>44</v>
      </c>
      <c r="O58" t="s">
        <v>26</v>
      </c>
      <c r="P58">
        <v>22</v>
      </c>
      <c r="Q58" s="2">
        <v>27.22</v>
      </c>
      <c r="R58" s="2">
        <v>0.99</v>
      </c>
      <c r="S58" s="2" t="s">
        <v>1</v>
      </c>
      <c r="T58">
        <v>76</v>
      </c>
      <c r="U58" t="s">
        <v>66</v>
      </c>
      <c r="V58">
        <v>10</v>
      </c>
      <c r="W58">
        <v>5</v>
      </c>
      <c r="X58">
        <v>2.11</v>
      </c>
      <c r="Y58" s="1">
        <v>0.1</v>
      </c>
      <c r="Z58">
        <v>6</v>
      </c>
      <c r="AA58">
        <v>2</v>
      </c>
      <c r="AB58" s="1">
        <v>1.65</v>
      </c>
      <c r="AC58">
        <v>0.05</v>
      </c>
      <c r="AD58" s="1">
        <v>3.6</v>
      </c>
      <c r="AE58" s="1">
        <v>0.1</v>
      </c>
      <c r="AF58" s="1">
        <v>0.89</v>
      </c>
      <c r="AG58" s="1">
        <v>0.05</v>
      </c>
      <c r="AH58" s="1"/>
      <c r="AI58" s="1"/>
      <c r="AJ58" s="1">
        <v>0.21</v>
      </c>
      <c r="AK58" s="1">
        <v>0.01</v>
      </c>
      <c r="AL58" s="1">
        <v>1.27</v>
      </c>
      <c r="AM58" s="1">
        <v>0.04</v>
      </c>
      <c r="AN58" s="1">
        <v>0.63</v>
      </c>
      <c r="AO58" s="1">
        <v>0.01</v>
      </c>
    </row>
    <row r="59" spans="1:41" ht="16.149999999999999" customHeight="1" x14ac:dyDescent="0.25">
      <c r="B59" t="s">
        <v>148</v>
      </c>
      <c r="C59" t="s">
        <v>159</v>
      </c>
      <c r="D59" t="s">
        <v>153</v>
      </c>
      <c r="E59" t="s">
        <v>154</v>
      </c>
      <c r="F59" s="1">
        <v>1.5</v>
      </c>
      <c r="G59" s="17">
        <f>595-F59</f>
        <v>593.5</v>
      </c>
      <c r="I59">
        <v>12000</v>
      </c>
      <c r="J59">
        <v>700</v>
      </c>
      <c r="K59">
        <f t="shared" si="0"/>
        <v>12</v>
      </c>
      <c r="L59">
        <f t="shared" si="1"/>
        <v>0.7</v>
      </c>
      <c r="N59" t="s">
        <v>44</v>
      </c>
      <c r="O59" t="s">
        <v>26</v>
      </c>
      <c r="P59">
        <v>26</v>
      </c>
      <c r="Q59" s="2">
        <v>23.94</v>
      </c>
      <c r="R59" s="2">
        <v>0.79</v>
      </c>
      <c r="S59" s="2" t="s">
        <v>1</v>
      </c>
      <c r="T59">
        <v>134</v>
      </c>
      <c r="U59" t="s">
        <v>66</v>
      </c>
      <c r="V59">
        <v>6</v>
      </c>
      <c r="W59">
        <v>3</v>
      </c>
      <c r="X59" s="1">
        <v>2</v>
      </c>
      <c r="Y59" s="1">
        <v>0.1</v>
      </c>
      <c r="Z59">
        <v>6</v>
      </c>
      <c r="AA59">
        <v>2</v>
      </c>
      <c r="AB59" s="1">
        <v>1.71</v>
      </c>
      <c r="AC59" s="1">
        <v>0.05</v>
      </c>
      <c r="AD59" s="1">
        <v>3.27</v>
      </c>
      <c r="AE59" s="1">
        <v>0.1</v>
      </c>
      <c r="AF59" s="1">
        <v>0.84</v>
      </c>
      <c r="AG59" s="1">
        <v>0.05</v>
      </c>
      <c r="AH59" s="1"/>
      <c r="AI59" s="1"/>
      <c r="AJ59" s="1">
        <v>0.2</v>
      </c>
      <c r="AK59" s="1">
        <v>0.01</v>
      </c>
      <c r="AL59" s="1">
        <v>1.29</v>
      </c>
      <c r="AM59" s="1">
        <v>0.04</v>
      </c>
      <c r="AN59" s="1">
        <v>0.5</v>
      </c>
      <c r="AO59" s="1">
        <v>0.01</v>
      </c>
    </row>
    <row r="60" spans="1:41" x14ac:dyDescent="0.25">
      <c r="A60" s="4" t="s">
        <v>205</v>
      </c>
      <c r="B60" s="4" t="s">
        <v>7</v>
      </c>
      <c r="C60" s="4" t="s">
        <v>449</v>
      </c>
      <c r="D60" s="4" t="s">
        <v>442</v>
      </c>
      <c r="E60" s="4" t="s">
        <v>443</v>
      </c>
      <c r="F60" s="10">
        <v>2</v>
      </c>
      <c r="G60" s="3">
        <f>617-F60</f>
        <v>615</v>
      </c>
      <c r="H60" s="4" t="s">
        <v>448</v>
      </c>
      <c r="I60" s="4">
        <v>9040</v>
      </c>
      <c r="J60" s="4">
        <v>760</v>
      </c>
      <c r="K60" s="6">
        <f t="shared" si="0"/>
        <v>9.0399999999999991</v>
      </c>
      <c r="L60" s="6">
        <f t="shared" si="1"/>
        <v>0.76</v>
      </c>
      <c r="M60" s="4"/>
      <c r="N60" s="4" t="s">
        <v>44</v>
      </c>
      <c r="O60" s="4" t="s">
        <v>27</v>
      </c>
      <c r="P60" s="4" t="s">
        <v>175</v>
      </c>
      <c r="Q60" s="4" t="s">
        <v>175</v>
      </c>
      <c r="R60" s="4" t="s">
        <v>175</v>
      </c>
      <c r="S60" s="4" t="s">
        <v>175</v>
      </c>
      <c r="T60" s="4" t="s">
        <v>175</v>
      </c>
      <c r="U60" s="4" t="s">
        <v>175</v>
      </c>
      <c r="V60" s="4" t="s">
        <v>175</v>
      </c>
      <c r="W60" s="4" t="s">
        <v>175</v>
      </c>
      <c r="X60" s="4" t="s">
        <v>175</v>
      </c>
      <c r="Y60" s="4" t="s">
        <v>175</v>
      </c>
      <c r="Z60" s="4" t="s">
        <v>175</v>
      </c>
      <c r="AA60" s="4" t="s">
        <v>175</v>
      </c>
      <c r="AB60" s="4" t="s">
        <v>175</v>
      </c>
      <c r="AC60" s="4" t="s">
        <v>175</v>
      </c>
      <c r="AD60" s="4" t="s">
        <v>175</v>
      </c>
      <c r="AE60" s="4" t="s">
        <v>175</v>
      </c>
      <c r="AF60" s="4" t="s">
        <v>175</v>
      </c>
      <c r="AG60" s="4" t="s">
        <v>175</v>
      </c>
      <c r="AH60" s="4"/>
      <c r="AI60" s="4"/>
      <c r="AJ60" s="4" t="s">
        <v>175</v>
      </c>
      <c r="AK60" s="4" t="s">
        <v>175</v>
      </c>
      <c r="AL60" s="4" t="s">
        <v>175</v>
      </c>
      <c r="AM60" s="4" t="s">
        <v>175</v>
      </c>
      <c r="AN60" s="4" t="s">
        <v>175</v>
      </c>
      <c r="AO60" s="4" t="s">
        <v>175</v>
      </c>
    </row>
    <row r="61" spans="1:41" x14ac:dyDescent="0.25">
      <c r="A61" t="s">
        <v>204</v>
      </c>
      <c r="B61" t="s">
        <v>8</v>
      </c>
      <c r="C61" t="s">
        <v>449</v>
      </c>
      <c r="D61" t="s">
        <v>163</v>
      </c>
      <c r="E61" t="s">
        <v>164</v>
      </c>
      <c r="F61" s="1">
        <v>3</v>
      </c>
      <c r="G61" s="3">
        <f>617-F61</f>
        <v>614</v>
      </c>
      <c r="H61" t="s">
        <v>448</v>
      </c>
      <c r="I61">
        <v>8790</v>
      </c>
      <c r="J61">
        <v>790</v>
      </c>
      <c r="K61" s="2">
        <f t="shared" si="0"/>
        <v>8.7899999999999991</v>
      </c>
      <c r="L61" s="2">
        <f t="shared" si="1"/>
        <v>0.79</v>
      </c>
      <c r="N61" t="s">
        <v>44</v>
      </c>
      <c r="O61" t="s">
        <v>27</v>
      </c>
      <c r="P61" t="s">
        <v>175</v>
      </c>
      <c r="Q61" t="s">
        <v>175</v>
      </c>
      <c r="R61" t="s">
        <v>175</v>
      </c>
      <c r="S61" t="s">
        <v>175</v>
      </c>
      <c r="T61" t="s">
        <v>175</v>
      </c>
      <c r="U61" t="s">
        <v>175</v>
      </c>
      <c r="V61" t="s">
        <v>175</v>
      </c>
      <c r="W61" t="s">
        <v>175</v>
      </c>
      <c r="X61" t="s">
        <v>175</v>
      </c>
      <c r="Y61" t="s">
        <v>175</v>
      </c>
      <c r="Z61" t="s">
        <v>175</v>
      </c>
      <c r="AA61" t="s">
        <v>175</v>
      </c>
      <c r="AB61" t="s">
        <v>175</v>
      </c>
      <c r="AC61" t="s">
        <v>175</v>
      </c>
      <c r="AD61" t="s">
        <v>175</v>
      </c>
      <c r="AE61" t="s">
        <v>175</v>
      </c>
      <c r="AF61" t="s">
        <v>175</v>
      </c>
      <c r="AG61" t="s">
        <v>175</v>
      </c>
      <c r="AJ61" t="s">
        <v>175</v>
      </c>
      <c r="AK61" t="s">
        <v>175</v>
      </c>
      <c r="AL61" t="s">
        <v>175</v>
      </c>
      <c r="AM61" t="s">
        <v>175</v>
      </c>
      <c r="AN61" t="s">
        <v>175</v>
      </c>
      <c r="AO61" t="s">
        <v>175</v>
      </c>
    </row>
    <row r="62" spans="1:41" x14ac:dyDescent="0.25">
      <c r="B62" t="s">
        <v>9</v>
      </c>
      <c r="C62" t="s">
        <v>449</v>
      </c>
      <c r="D62" t="s">
        <v>163</v>
      </c>
      <c r="E62" t="s">
        <v>164</v>
      </c>
      <c r="F62" s="1">
        <v>4</v>
      </c>
      <c r="G62" s="3">
        <f>617-F62</f>
        <v>613</v>
      </c>
      <c r="H62" t="s">
        <v>448</v>
      </c>
      <c r="I62">
        <v>10420</v>
      </c>
      <c r="J62">
        <v>660</v>
      </c>
      <c r="K62" s="2">
        <f t="shared" si="0"/>
        <v>10.42</v>
      </c>
      <c r="L62" s="2">
        <f t="shared" si="1"/>
        <v>0.66</v>
      </c>
      <c r="N62" t="s">
        <v>44</v>
      </c>
      <c r="O62" t="s">
        <v>27</v>
      </c>
      <c r="P62" t="s">
        <v>175</v>
      </c>
      <c r="Q62" t="s">
        <v>175</v>
      </c>
      <c r="R62" t="s">
        <v>175</v>
      </c>
      <c r="S62" t="s">
        <v>175</v>
      </c>
      <c r="T62" t="s">
        <v>175</v>
      </c>
      <c r="U62" t="s">
        <v>175</v>
      </c>
      <c r="V62" t="s">
        <v>175</v>
      </c>
      <c r="W62" t="s">
        <v>175</v>
      </c>
      <c r="X62" t="s">
        <v>175</v>
      </c>
      <c r="Y62" t="s">
        <v>175</v>
      </c>
      <c r="Z62" t="s">
        <v>175</v>
      </c>
      <c r="AA62" t="s">
        <v>175</v>
      </c>
      <c r="AB62" t="s">
        <v>175</v>
      </c>
      <c r="AC62" t="s">
        <v>175</v>
      </c>
      <c r="AD62" t="s">
        <v>175</v>
      </c>
      <c r="AE62" t="s">
        <v>175</v>
      </c>
      <c r="AF62" t="s">
        <v>175</v>
      </c>
      <c r="AG62" t="s">
        <v>175</v>
      </c>
      <c r="AJ62" t="s">
        <v>175</v>
      </c>
      <c r="AK62" t="s">
        <v>175</v>
      </c>
      <c r="AL62" t="s">
        <v>175</v>
      </c>
      <c r="AM62" t="s">
        <v>175</v>
      </c>
      <c r="AN62" t="s">
        <v>175</v>
      </c>
      <c r="AO62" t="s">
        <v>175</v>
      </c>
    </row>
    <row r="63" spans="1:41" x14ac:dyDescent="0.25">
      <c r="B63" s="4" t="s">
        <v>10</v>
      </c>
      <c r="C63" s="4" t="s">
        <v>450</v>
      </c>
      <c r="D63" s="4" t="s">
        <v>444</v>
      </c>
      <c r="E63" s="4" t="s">
        <v>445</v>
      </c>
      <c r="F63" s="10">
        <v>2</v>
      </c>
      <c r="G63" s="5">
        <f>609-F63</f>
        <v>607</v>
      </c>
      <c r="H63" s="4" t="s">
        <v>448</v>
      </c>
      <c r="I63" s="4">
        <v>17590</v>
      </c>
      <c r="J63" s="4">
        <v>1560</v>
      </c>
      <c r="K63" s="6">
        <f t="shared" si="0"/>
        <v>17.59</v>
      </c>
      <c r="L63" s="6">
        <f t="shared" si="1"/>
        <v>1.56</v>
      </c>
      <c r="N63" t="s">
        <v>44</v>
      </c>
      <c r="O63" t="s">
        <v>27</v>
      </c>
      <c r="P63" t="s">
        <v>175</v>
      </c>
      <c r="Q63" t="s">
        <v>175</v>
      </c>
      <c r="R63" t="s">
        <v>175</v>
      </c>
      <c r="S63" t="s">
        <v>175</v>
      </c>
      <c r="T63" t="s">
        <v>175</v>
      </c>
      <c r="U63" t="s">
        <v>175</v>
      </c>
      <c r="V63" t="s">
        <v>175</v>
      </c>
      <c r="W63" t="s">
        <v>175</v>
      </c>
      <c r="X63" t="s">
        <v>175</v>
      </c>
      <c r="Y63" t="s">
        <v>175</v>
      </c>
      <c r="Z63" t="s">
        <v>175</v>
      </c>
      <c r="AA63" t="s">
        <v>175</v>
      </c>
      <c r="AB63" t="s">
        <v>175</v>
      </c>
      <c r="AC63" t="s">
        <v>175</v>
      </c>
      <c r="AD63" t="s">
        <v>175</v>
      </c>
      <c r="AE63" t="s">
        <v>175</v>
      </c>
      <c r="AF63" t="s">
        <v>175</v>
      </c>
      <c r="AG63" t="s">
        <v>175</v>
      </c>
      <c r="AJ63" t="s">
        <v>175</v>
      </c>
      <c r="AK63" t="s">
        <v>175</v>
      </c>
      <c r="AL63" t="s">
        <v>175</v>
      </c>
      <c r="AM63" t="s">
        <v>175</v>
      </c>
      <c r="AN63" t="s">
        <v>175</v>
      </c>
      <c r="AO63" t="s">
        <v>175</v>
      </c>
    </row>
    <row r="64" spans="1:41" x14ac:dyDescent="0.25">
      <c r="B64" t="s">
        <v>11</v>
      </c>
      <c r="C64" t="s">
        <v>450</v>
      </c>
      <c r="D64" t="s">
        <v>444</v>
      </c>
      <c r="E64" t="s">
        <v>445</v>
      </c>
      <c r="F64" s="1">
        <v>3</v>
      </c>
      <c r="G64" s="3">
        <f>609-F64</f>
        <v>606</v>
      </c>
      <c r="H64" t="s">
        <v>448</v>
      </c>
      <c r="I64">
        <v>22510</v>
      </c>
      <c r="J64">
        <v>1410</v>
      </c>
      <c r="K64" s="2">
        <f t="shared" si="0"/>
        <v>22.51</v>
      </c>
      <c r="L64" s="2">
        <f t="shared" si="1"/>
        <v>1.41</v>
      </c>
      <c r="N64" t="s">
        <v>44</v>
      </c>
      <c r="O64" t="s">
        <v>27</v>
      </c>
      <c r="P64" t="s">
        <v>175</v>
      </c>
      <c r="Q64" t="s">
        <v>175</v>
      </c>
      <c r="R64" t="s">
        <v>175</v>
      </c>
      <c r="S64" t="s">
        <v>175</v>
      </c>
      <c r="T64" t="s">
        <v>175</v>
      </c>
      <c r="U64" t="s">
        <v>175</v>
      </c>
      <c r="V64" t="s">
        <v>175</v>
      </c>
      <c r="W64" t="s">
        <v>175</v>
      </c>
      <c r="X64" t="s">
        <v>175</v>
      </c>
      <c r="Y64" t="s">
        <v>175</v>
      </c>
      <c r="Z64" t="s">
        <v>175</v>
      </c>
      <c r="AA64" t="s">
        <v>175</v>
      </c>
      <c r="AB64" t="s">
        <v>175</v>
      </c>
      <c r="AC64" t="s">
        <v>175</v>
      </c>
      <c r="AD64" t="s">
        <v>175</v>
      </c>
      <c r="AE64" t="s">
        <v>175</v>
      </c>
      <c r="AF64" t="s">
        <v>175</v>
      </c>
      <c r="AG64" t="s">
        <v>175</v>
      </c>
      <c r="AJ64" t="s">
        <v>175</v>
      </c>
      <c r="AK64" t="s">
        <v>175</v>
      </c>
      <c r="AL64" t="s">
        <v>175</v>
      </c>
      <c r="AM64" t="s">
        <v>175</v>
      </c>
      <c r="AN64" t="s">
        <v>175</v>
      </c>
      <c r="AO64" t="s">
        <v>175</v>
      </c>
    </row>
    <row r="65" spans="1:41" x14ac:dyDescent="0.25">
      <c r="B65" s="4" t="s">
        <v>160</v>
      </c>
      <c r="C65" s="4" t="s">
        <v>451</v>
      </c>
      <c r="D65" s="4" t="s">
        <v>446</v>
      </c>
      <c r="E65" s="4" t="s">
        <v>447</v>
      </c>
      <c r="F65" s="10">
        <v>2</v>
      </c>
      <c r="G65" s="5">
        <f>618-F65</f>
        <v>616</v>
      </c>
      <c r="H65" s="4" t="s">
        <v>448</v>
      </c>
      <c r="I65" s="4">
        <v>15600</v>
      </c>
      <c r="J65" s="4">
        <v>1300</v>
      </c>
      <c r="K65" s="6">
        <f t="shared" si="0"/>
        <v>15.6</v>
      </c>
      <c r="L65" s="6">
        <f t="shared" si="1"/>
        <v>1.3</v>
      </c>
      <c r="N65" t="s">
        <v>44</v>
      </c>
      <c r="O65" t="s">
        <v>27</v>
      </c>
      <c r="P65" t="s">
        <v>175</v>
      </c>
      <c r="Q65" t="s">
        <v>175</v>
      </c>
      <c r="R65" t="s">
        <v>175</v>
      </c>
      <c r="S65" t="s">
        <v>175</v>
      </c>
      <c r="T65" t="s">
        <v>175</v>
      </c>
      <c r="U65" t="s">
        <v>175</v>
      </c>
      <c r="V65" t="s">
        <v>175</v>
      </c>
      <c r="W65" t="s">
        <v>175</v>
      </c>
      <c r="X65" t="s">
        <v>175</v>
      </c>
      <c r="Y65" t="s">
        <v>175</v>
      </c>
      <c r="Z65" t="s">
        <v>175</v>
      </c>
      <c r="AA65" t="s">
        <v>175</v>
      </c>
      <c r="AB65" t="s">
        <v>175</v>
      </c>
      <c r="AC65" t="s">
        <v>175</v>
      </c>
      <c r="AD65" t="s">
        <v>175</v>
      </c>
      <c r="AE65" t="s">
        <v>175</v>
      </c>
      <c r="AF65" t="s">
        <v>175</v>
      </c>
      <c r="AG65" t="s">
        <v>175</v>
      </c>
      <c r="AJ65" t="s">
        <v>175</v>
      </c>
      <c r="AK65" t="s">
        <v>175</v>
      </c>
      <c r="AL65" t="s">
        <v>175</v>
      </c>
      <c r="AM65" t="s">
        <v>175</v>
      </c>
      <c r="AN65" t="s">
        <v>175</v>
      </c>
      <c r="AO65" t="s">
        <v>175</v>
      </c>
    </row>
    <row r="66" spans="1:41" x14ac:dyDescent="0.25">
      <c r="B66" t="s">
        <v>161</v>
      </c>
      <c r="C66" t="s">
        <v>451</v>
      </c>
      <c r="D66" t="s">
        <v>446</v>
      </c>
      <c r="E66" t="s">
        <v>447</v>
      </c>
      <c r="F66" s="1">
        <v>3</v>
      </c>
      <c r="G66" s="3">
        <f>618-F66</f>
        <v>615</v>
      </c>
      <c r="H66" t="s">
        <v>448</v>
      </c>
      <c r="I66">
        <v>18760</v>
      </c>
      <c r="J66">
        <v>2080</v>
      </c>
      <c r="K66" s="2">
        <f t="shared" si="0"/>
        <v>18.760000000000002</v>
      </c>
      <c r="L66" s="2">
        <f t="shared" si="1"/>
        <v>2.08</v>
      </c>
      <c r="N66" t="s">
        <v>44</v>
      </c>
      <c r="O66" t="s">
        <v>27</v>
      </c>
      <c r="P66" t="s">
        <v>175</v>
      </c>
      <c r="Q66" t="s">
        <v>175</v>
      </c>
      <c r="R66" t="s">
        <v>175</v>
      </c>
      <c r="S66" t="s">
        <v>175</v>
      </c>
      <c r="T66" t="s">
        <v>175</v>
      </c>
      <c r="U66" t="s">
        <v>175</v>
      </c>
      <c r="V66" t="s">
        <v>175</v>
      </c>
      <c r="W66" t="s">
        <v>175</v>
      </c>
      <c r="X66" t="s">
        <v>175</v>
      </c>
      <c r="Y66" t="s">
        <v>175</v>
      </c>
      <c r="Z66" t="s">
        <v>175</v>
      </c>
      <c r="AA66" t="s">
        <v>175</v>
      </c>
      <c r="AB66" t="s">
        <v>175</v>
      </c>
      <c r="AC66" t="s">
        <v>175</v>
      </c>
      <c r="AD66" t="s">
        <v>175</v>
      </c>
      <c r="AE66" t="s">
        <v>175</v>
      </c>
      <c r="AF66" t="s">
        <v>175</v>
      </c>
      <c r="AG66" t="s">
        <v>175</v>
      </c>
      <c r="AJ66" t="s">
        <v>175</v>
      </c>
      <c r="AK66" t="s">
        <v>175</v>
      </c>
      <c r="AL66" t="s">
        <v>175</v>
      </c>
      <c r="AM66" t="s">
        <v>175</v>
      </c>
      <c r="AN66" t="s">
        <v>175</v>
      </c>
      <c r="AO66" t="s">
        <v>175</v>
      </c>
    </row>
    <row r="67" spans="1:41" x14ac:dyDescent="0.25">
      <c r="B67" t="s">
        <v>162</v>
      </c>
      <c r="C67" t="s">
        <v>451</v>
      </c>
      <c r="D67" t="s">
        <v>446</v>
      </c>
      <c r="E67" t="s">
        <v>447</v>
      </c>
      <c r="F67" s="1">
        <v>4</v>
      </c>
      <c r="G67" s="3">
        <f>618-F67</f>
        <v>614</v>
      </c>
      <c r="H67" t="s">
        <v>448</v>
      </c>
      <c r="I67">
        <v>18560</v>
      </c>
      <c r="J67">
        <v>1140</v>
      </c>
      <c r="K67" s="2">
        <f t="shared" si="0"/>
        <v>18.559999999999999</v>
      </c>
      <c r="L67" s="2">
        <f t="shared" si="1"/>
        <v>1.1399999999999999</v>
      </c>
      <c r="N67" t="s">
        <v>44</v>
      </c>
      <c r="O67" t="s">
        <v>27</v>
      </c>
      <c r="P67" t="s">
        <v>175</v>
      </c>
      <c r="Q67" t="s">
        <v>175</v>
      </c>
      <c r="R67" t="s">
        <v>175</v>
      </c>
      <c r="S67" t="s">
        <v>175</v>
      </c>
      <c r="T67" t="s">
        <v>175</v>
      </c>
      <c r="U67" t="s">
        <v>175</v>
      </c>
      <c r="V67" t="s">
        <v>175</v>
      </c>
      <c r="W67" t="s">
        <v>175</v>
      </c>
      <c r="X67" t="s">
        <v>175</v>
      </c>
      <c r="Y67" t="s">
        <v>175</v>
      </c>
      <c r="Z67" t="s">
        <v>175</v>
      </c>
      <c r="AA67" t="s">
        <v>175</v>
      </c>
      <c r="AB67" t="s">
        <v>175</v>
      </c>
      <c r="AC67" t="s">
        <v>175</v>
      </c>
      <c r="AD67" t="s">
        <v>175</v>
      </c>
      <c r="AE67" t="s">
        <v>175</v>
      </c>
      <c r="AF67" t="s">
        <v>175</v>
      </c>
      <c r="AG67" t="s">
        <v>175</v>
      </c>
      <c r="AJ67" t="s">
        <v>175</v>
      </c>
      <c r="AK67" t="s">
        <v>175</v>
      </c>
      <c r="AL67" t="s">
        <v>175</v>
      </c>
      <c r="AM67" t="s">
        <v>175</v>
      </c>
      <c r="AN67" t="s">
        <v>175</v>
      </c>
      <c r="AO67" t="s">
        <v>175</v>
      </c>
    </row>
    <row r="68" spans="1:41" x14ac:dyDescent="0.25">
      <c r="A68" s="4" t="s">
        <v>206</v>
      </c>
      <c r="B68" s="4" t="s">
        <v>13</v>
      </c>
      <c r="C68" s="4" t="s">
        <v>176</v>
      </c>
      <c r="D68" s="4" t="s">
        <v>418</v>
      </c>
      <c r="E68" s="4" t="s">
        <v>419</v>
      </c>
      <c r="F68" s="10">
        <v>1</v>
      </c>
      <c r="G68" s="5">
        <v>628</v>
      </c>
      <c r="H68" s="4" t="s">
        <v>417</v>
      </c>
      <c r="I68" s="4">
        <v>900</v>
      </c>
      <c r="J68" s="4">
        <v>60</v>
      </c>
      <c r="K68" s="6">
        <f t="shared" si="0"/>
        <v>0.9</v>
      </c>
      <c r="L68" s="6">
        <f t="shared" si="1"/>
        <v>0.06</v>
      </c>
      <c r="M68" s="4"/>
      <c r="N68" s="4" t="s">
        <v>44</v>
      </c>
      <c r="O68" s="4" t="s">
        <v>26</v>
      </c>
      <c r="P68" s="4"/>
      <c r="Q68" s="10">
        <v>1.3</v>
      </c>
      <c r="R68" s="4">
        <v>0.06</v>
      </c>
      <c r="S68" s="4" t="s">
        <v>1</v>
      </c>
      <c r="T68" s="4"/>
      <c r="U68" s="4" t="s">
        <v>68</v>
      </c>
      <c r="V68" s="4">
        <v>16</v>
      </c>
      <c r="W68" s="4"/>
      <c r="X68" s="4">
        <v>1.36</v>
      </c>
      <c r="Y68" s="4">
        <v>7.0000000000000007E-2</v>
      </c>
      <c r="Z68" s="4">
        <v>3</v>
      </c>
      <c r="AA68" s="4">
        <v>2</v>
      </c>
      <c r="AB68" s="4">
        <v>0.93</v>
      </c>
      <c r="AC68" s="4">
        <v>0.05</v>
      </c>
      <c r="AD68" s="4">
        <v>2.33</v>
      </c>
      <c r="AE68" s="4">
        <v>0.01</v>
      </c>
      <c r="AF68" s="4">
        <v>0.61</v>
      </c>
      <c r="AG68" s="4"/>
      <c r="AH68" s="4"/>
      <c r="AI68" s="4"/>
      <c r="AJ68" s="4">
        <v>0.2</v>
      </c>
      <c r="AK68" s="4">
        <v>0.03</v>
      </c>
      <c r="AL68" s="4"/>
      <c r="AM68" s="4"/>
      <c r="AN68" s="4"/>
      <c r="AO68" s="4"/>
    </row>
    <row r="69" spans="1:41" x14ac:dyDescent="0.25">
      <c r="A69" t="s">
        <v>12</v>
      </c>
      <c r="B69" t="s">
        <v>14</v>
      </c>
      <c r="C69" s="4" t="s">
        <v>176</v>
      </c>
      <c r="D69" s="4" t="s">
        <v>420</v>
      </c>
      <c r="E69" s="4" t="s">
        <v>421</v>
      </c>
      <c r="F69" s="10">
        <v>1</v>
      </c>
      <c r="G69" s="5">
        <v>630</v>
      </c>
      <c r="H69" t="s">
        <v>417</v>
      </c>
      <c r="I69">
        <v>620</v>
      </c>
      <c r="J69">
        <v>30</v>
      </c>
      <c r="K69" s="2">
        <f t="shared" ref="K69:K83" si="3">I69/1000</f>
        <v>0.62</v>
      </c>
      <c r="L69" s="2">
        <f t="shared" ref="L69:L83" si="4">J69/1000</f>
        <v>0.03</v>
      </c>
      <c r="N69" t="s">
        <v>44</v>
      </c>
      <c r="O69" t="s">
        <v>26</v>
      </c>
      <c r="Q69" s="1">
        <v>1.1000000000000001</v>
      </c>
      <c r="R69">
        <v>0.04</v>
      </c>
      <c r="S69" t="s">
        <v>1</v>
      </c>
      <c r="U69" t="s">
        <v>68</v>
      </c>
      <c r="V69">
        <v>16</v>
      </c>
      <c r="X69">
        <v>1.67</v>
      </c>
      <c r="Y69">
        <v>0.08</v>
      </c>
      <c r="Z69">
        <v>3</v>
      </c>
      <c r="AA69">
        <v>2</v>
      </c>
      <c r="AB69">
        <v>1.05</v>
      </c>
      <c r="AC69">
        <v>0.05</v>
      </c>
      <c r="AD69">
        <v>3.67</v>
      </c>
      <c r="AF69">
        <v>1.22</v>
      </c>
      <c r="AJ69">
        <v>0.2</v>
      </c>
      <c r="AK69">
        <v>0.03</v>
      </c>
    </row>
    <row r="70" spans="1:41" x14ac:dyDescent="0.25">
      <c r="B70" t="s">
        <v>15</v>
      </c>
      <c r="C70" s="4" t="s">
        <v>177</v>
      </c>
      <c r="D70" s="4" t="s">
        <v>422</v>
      </c>
      <c r="E70" s="4" t="s">
        <v>425</v>
      </c>
      <c r="F70" s="10">
        <v>1</v>
      </c>
      <c r="G70" s="5">
        <v>635</v>
      </c>
      <c r="H70" t="s">
        <v>417</v>
      </c>
      <c r="I70">
        <v>1090</v>
      </c>
      <c r="J70">
        <v>60</v>
      </c>
      <c r="K70" s="2">
        <f t="shared" si="3"/>
        <v>1.0900000000000001</v>
      </c>
      <c r="L70" s="2">
        <f t="shared" si="4"/>
        <v>0.06</v>
      </c>
      <c r="N70" t="s">
        <v>44</v>
      </c>
      <c r="O70" t="s">
        <v>26</v>
      </c>
      <c r="Q70" s="1">
        <v>1.81</v>
      </c>
      <c r="R70">
        <v>0.09</v>
      </c>
      <c r="S70" t="s">
        <v>1</v>
      </c>
      <c r="U70" t="s">
        <v>68</v>
      </c>
      <c r="V70">
        <v>20</v>
      </c>
      <c r="X70">
        <v>1.45</v>
      </c>
      <c r="Y70">
        <v>0.08</v>
      </c>
      <c r="Z70">
        <v>3</v>
      </c>
      <c r="AA70">
        <v>2</v>
      </c>
      <c r="AB70">
        <v>0.96</v>
      </c>
      <c r="AC70">
        <v>0.05</v>
      </c>
      <c r="AD70">
        <v>2.66</v>
      </c>
      <c r="AF70">
        <v>0.88</v>
      </c>
      <c r="AJ70">
        <v>0.2</v>
      </c>
      <c r="AK70">
        <v>0.03</v>
      </c>
    </row>
    <row r="71" spans="1:41" x14ac:dyDescent="0.25">
      <c r="B71" t="s">
        <v>181</v>
      </c>
      <c r="C71" s="4" t="s">
        <v>177</v>
      </c>
      <c r="D71" s="4" t="s">
        <v>423</v>
      </c>
      <c r="E71" s="4" t="s">
        <v>424</v>
      </c>
      <c r="F71" s="10">
        <v>1</v>
      </c>
      <c r="G71" s="5">
        <v>642</v>
      </c>
      <c r="H71" t="s">
        <v>417</v>
      </c>
      <c r="I71">
        <v>1310</v>
      </c>
      <c r="J71">
        <v>80</v>
      </c>
      <c r="K71" s="2">
        <f t="shared" si="3"/>
        <v>1.31</v>
      </c>
      <c r="L71" s="2">
        <f t="shared" si="4"/>
        <v>0.08</v>
      </c>
      <c r="N71" t="s">
        <v>44</v>
      </c>
      <c r="O71" t="s">
        <v>26</v>
      </c>
      <c r="Q71" s="1">
        <v>2.06</v>
      </c>
      <c r="R71">
        <v>0.06</v>
      </c>
      <c r="S71" t="s">
        <v>1</v>
      </c>
      <c r="U71" t="s">
        <v>68</v>
      </c>
      <c r="V71">
        <v>10</v>
      </c>
      <c r="X71">
        <v>1.55</v>
      </c>
      <c r="Y71">
        <v>0.08</v>
      </c>
      <c r="Z71">
        <v>3</v>
      </c>
      <c r="AA71">
        <v>2</v>
      </c>
      <c r="AB71">
        <v>1.06</v>
      </c>
      <c r="AC71">
        <v>0.05</v>
      </c>
      <c r="AD71">
        <v>2.92</v>
      </c>
      <c r="AF71">
        <v>0.76</v>
      </c>
      <c r="AJ71">
        <v>0.2</v>
      </c>
      <c r="AK71">
        <v>0.03</v>
      </c>
    </row>
    <row r="72" spans="1:41" x14ac:dyDescent="0.25">
      <c r="B72" t="s">
        <v>182</v>
      </c>
      <c r="C72" s="4" t="s">
        <v>177</v>
      </c>
      <c r="D72" s="4" t="s">
        <v>423</v>
      </c>
      <c r="E72" s="4" t="s">
        <v>424</v>
      </c>
      <c r="F72" s="10">
        <v>2</v>
      </c>
      <c r="G72" s="5">
        <f>G71-1</f>
        <v>641</v>
      </c>
      <c r="H72" t="s">
        <v>417</v>
      </c>
      <c r="I72">
        <v>1340</v>
      </c>
      <c r="J72">
        <v>80</v>
      </c>
      <c r="K72" s="2">
        <f t="shared" si="3"/>
        <v>1.34</v>
      </c>
      <c r="L72" s="2">
        <f t="shared" si="4"/>
        <v>0.08</v>
      </c>
      <c r="N72" t="s">
        <v>44</v>
      </c>
      <c r="O72" t="s">
        <v>26</v>
      </c>
      <c r="Q72" s="1">
        <v>1.93</v>
      </c>
      <c r="R72">
        <v>7.0000000000000007E-2</v>
      </c>
      <c r="S72" t="s">
        <v>1</v>
      </c>
      <c r="U72" t="s">
        <v>68</v>
      </c>
      <c r="V72">
        <v>14</v>
      </c>
      <c r="X72">
        <v>1.44</v>
      </c>
      <c r="Y72">
        <v>0.08</v>
      </c>
      <c r="Z72">
        <v>3</v>
      </c>
      <c r="AA72">
        <v>2</v>
      </c>
      <c r="AB72">
        <v>1.0900000000000001</v>
      </c>
      <c r="AC72">
        <v>0.05</v>
      </c>
      <c r="AD72">
        <v>2.06</v>
      </c>
      <c r="AF72">
        <v>0.53</v>
      </c>
      <c r="AJ72">
        <v>0.18</v>
      </c>
      <c r="AK72">
        <v>0.02</v>
      </c>
    </row>
    <row r="73" spans="1:41" x14ac:dyDescent="0.25">
      <c r="B73" t="s">
        <v>183</v>
      </c>
      <c r="C73" s="4" t="s">
        <v>177</v>
      </c>
      <c r="D73" s="4" t="s">
        <v>423</v>
      </c>
      <c r="E73" s="4" t="s">
        <v>424</v>
      </c>
      <c r="F73" s="10">
        <v>3</v>
      </c>
      <c r="G73" s="5">
        <f>G71-2</f>
        <v>640</v>
      </c>
      <c r="H73" t="s">
        <v>417</v>
      </c>
      <c r="I73">
        <v>1390</v>
      </c>
      <c r="J73">
        <v>80</v>
      </c>
      <c r="K73" s="2">
        <f t="shared" si="3"/>
        <v>1.39</v>
      </c>
      <c r="L73" s="2">
        <f t="shared" si="4"/>
        <v>0.08</v>
      </c>
      <c r="N73" t="s">
        <v>44</v>
      </c>
      <c r="O73" t="s">
        <v>26</v>
      </c>
      <c r="Q73" s="1">
        <v>2.11</v>
      </c>
      <c r="R73">
        <v>0.06</v>
      </c>
      <c r="S73" t="s">
        <v>1</v>
      </c>
      <c r="U73" t="s">
        <v>68</v>
      </c>
      <c r="V73">
        <v>11</v>
      </c>
      <c r="X73">
        <v>1.56</v>
      </c>
      <c r="Y73">
        <v>0.08</v>
      </c>
      <c r="Z73">
        <v>3</v>
      </c>
      <c r="AA73">
        <v>2</v>
      </c>
      <c r="AB73">
        <v>1.18</v>
      </c>
      <c r="AC73">
        <v>0.05</v>
      </c>
      <c r="AD73">
        <v>2.61</v>
      </c>
      <c r="AF73">
        <v>0.6</v>
      </c>
      <c r="AJ73">
        <v>0.15</v>
      </c>
      <c r="AK73">
        <v>0.01</v>
      </c>
    </row>
    <row r="74" spans="1:41" x14ac:dyDescent="0.25">
      <c r="B74" t="s">
        <v>16</v>
      </c>
      <c r="C74" s="4" t="s">
        <v>178</v>
      </c>
      <c r="D74" s="4" t="s">
        <v>426</v>
      </c>
      <c r="E74" s="4" t="s">
        <v>427</v>
      </c>
      <c r="F74" s="10">
        <v>1</v>
      </c>
      <c r="G74" s="4">
        <v>645</v>
      </c>
      <c r="H74" t="s">
        <v>417</v>
      </c>
      <c r="I74">
        <v>880</v>
      </c>
      <c r="J74">
        <v>60</v>
      </c>
      <c r="K74" s="2">
        <f t="shared" si="3"/>
        <v>0.88</v>
      </c>
      <c r="L74" s="2">
        <f t="shared" si="4"/>
        <v>0.06</v>
      </c>
      <c r="N74" t="s">
        <v>44</v>
      </c>
      <c r="O74" t="s">
        <v>26</v>
      </c>
      <c r="Q74" s="1">
        <v>1.18</v>
      </c>
      <c r="R74">
        <v>0.05</v>
      </c>
      <c r="S74" t="s">
        <v>1</v>
      </c>
      <c r="U74" t="s">
        <v>68</v>
      </c>
      <c r="V74">
        <v>16</v>
      </c>
      <c r="X74">
        <v>1.34</v>
      </c>
      <c r="Y74">
        <v>7.0000000000000007E-2</v>
      </c>
      <c r="Z74">
        <v>3</v>
      </c>
      <c r="AA74">
        <v>2</v>
      </c>
      <c r="AB74">
        <v>0.88</v>
      </c>
      <c r="AC74">
        <v>0.05</v>
      </c>
      <c r="AD74">
        <v>2.67</v>
      </c>
      <c r="AF74">
        <v>0.65</v>
      </c>
      <c r="AJ74">
        <v>0.2</v>
      </c>
      <c r="AK74">
        <v>0.03</v>
      </c>
    </row>
    <row r="75" spans="1:41" x14ac:dyDescent="0.25">
      <c r="B75" t="s">
        <v>17</v>
      </c>
      <c r="C75" s="4" t="s">
        <v>179</v>
      </c>
      <c r="D75" s="4" t="s">
        <v>428</v>
      </c>
      <c r="E75" s="4" t="s">
        <v>429</v>
      </c>
      <c r="F75" s="10">
        <v>1</v>
      </c>
      <c r="G75" s="40">
        <v>645</v>
      </c>
      <c r="H75" t="s">
        <v>417</v>
      </c>
      <c r="I75">
        <v>50</v>
      </c>
      <c r="J75">
        <v>20</v>
      </c>
      <c r="K75" s="2">
        <f t="shared" si="3"/>
        <v>0.05</v>
      </c>
      <c r="L75" s="2">
        <f t="shared" si="4"/>
        <v>0.02</v>
      </c>
      <c r="N75" t="s">
        <v>44</v>
      </c>
      <c r="O75" t="s">
        <v>26</v>
      </c>
      <c r="Q75" s="1">
        <v>0.08</v>
      </c>
      <c r="R75">
        <v>0.02</v>
      </c>
      <c r="S75" t="s">
        <v>1</v>
      </c>
      <c r="U75" t="s">
        <v>68</v>
      </c>
      <c r="V75">
        <v>43</v>
      </c>
      <c r="X75">
        <v>1.52</v>
      </c>
      <c r="Y75">
        <v>0.08</v>
      </c>
      <c r="Z75">
        <v>3</v>
      </c>
      <c r="AA75">
        <v>2</v>
      </c>
      <c r="AB75">
        <v>1.1100000000000001</v>
      </c>
      <c r="AC75">
        <v>0.05</v>
      </c>
      <c r="AD75">
        <v>2.42</v>
      </c>
      <c r="AF75">
        <v>0.56999999999999995</v>
      </c>
      <c r="AJ75">
        <v>0.2</v>
      </c>
      <c r="AK75">
        <v>0.03</v>
      </c>
    </row>
    <row r="76" spans="1:41" x14ac:dyDescent="0.25">
      <c r="B76" t="s">
        <v>22</v>
      </c>
      <c r="C76" s="4" t="s">
        <v>179</v>
      </c>
      <c r="D76" s="4" t="s">
        <v>430</v>
      </c>
      <c r="E76" s="4" t="s">
        <v>431</v>
      </c>
      <c r="F76" s="10">
        <v>1</v>
      </c>
      <c r="G76" s="4">
        <v>645</v>
      </c>
      <c r="H76" t="s">
        <v>417</v>
      </c>
      <c r="I76">
        <v>50</v>
      </c>
      <c r="J76">
        <v>20</v>
      </c>
      <c r="K76" s="2">
        <f t="shared" si="3"/>
        <v>0.05</v>
      </c>
      <c r="L76" s="2">
        <f t="shared" si="4"/>
        <v>0.02</v>
      </c>
      <c r="N76" t="s">
        <v>44</v>
      </c>
      <c r="O76" t="s">
        <v>26</v>
      </c>
      <c r="Q76" s="1">
        <v>7.0000000000000007E-2</v>
      </c>
      <c r="R76">
        <v>0.03</v>
      </c>
      <c r="S76" t="s">
        <v>1</v>
      </c>
      <c r="U76" t="s">
        <v>68</v>
      </c>
      <c r="V76">
        <v>55</v>
      </c>
      <c r="X76">
        <v>1.41</v>
      </c>
      <c r="Y76">
        <v>7.0000000000000007E-2</v>
      </c>
      <c r="Z76">
        <v>3</v>
      </c>
      <c r="AA76">
        <v>2</v>
      </c>
      <c r="AB76">
        <v>0.88</v>
      </c>
      <c r="AC76">
        <v>0.05</v>
      </c>
      <c r="AD76">
        <v>3.2</v>
      </c>
      <c r="AF76">
        <v>0.67</v>
      </c>
      <c r="AJ76">
        <v>0.2</v>
      </c>
      <c r="AK76">
        <v>0.03</v>
      </c>
    </row>
    <row r="77" spans="1:41" x14ac:dyDescent="0.25">
      <c r="B77" t="s">
        <v>23</v>
      </c>
      <c r="C77" s="4" t="s">
        <v>179</v>
      </c>
      <c r="D77" s="4" t="s">
        <v>432</v>
      </c>
      <c r="E77" s="4" t="s">
        <v>433</v>
      </c>
      <c r="F77" s="10">
        <v>1</v>
      </c>
      <c r="G77" s="4">
        <v>645</v>
      </c>
      <c r="H77" t="s">
        <v>417</v>
      </c>
      <c r="I77">
        <v>60</v>
      </c>
      <c r="J77">
        <v>20</v>
      </c>
      <c r="K77" s="2">
        <f t="shared" si="3"/>
        <v>0.06</v>
      </c>
      <c r="L77" s="2">
        <f t="shared" si="4"/>
        <v>0.02</v>
      </c>
      <c r="N77" t="s">
        <v>44</v>
      </c>
      <c r="O77" t="s">
        <v>26</v>
      </c>
      <c r="Q77" s="1">
        <v>0.08</v>
      </c>
      <c r="R77">
        <v>0.02</v>
      </c>
      <c r="S77" t="s">
        <v>1</v>
      </c>
      <c r="U77" t="s">
        <v>68</v>
      </c>
      <c r="V77">
        <v>21</v>
      </c>
      <c r="X77">
        <v>1.42</v>
      </c>
      <c r="Y77">
        <v>7.0000000000000007E-2</v>
      </c>
      <c r="Z77">
        <v>3</v>
      </c>
      <c r="AA77">
        <v>2</v>
      </c>
      <c r="AB77">
        <v>0.88</v>
      </c>
      <c r="AC77">
        <v>0.05</v>
      </c>
      <c r="AD77">
        <v>3.87</v>
      </c>
      <c r="AF77">
        <v>0.66</v>
      </c>
      <c r="AJ77">
        <v>0.2</v>
      </c>
      <c r="AK77">
        <v>0.03</v>
      </c>
    </row>
    <row r="78" spans="1:41" x14ac:dyDescent="0.25">
      <c r="B78" t="s">
        <v>24</v>
      </c>
      <c r="C78" s="4" t="s">
        <v>179</v>
      </c>
      <c r="D78" s="4" t="s">
        <v>434</v>
      </c>
      <c r="E78" s="4" t="s">
        <v>435</v>
      </c>
      <c r="F78" s="10">
        <v>1</v>
      </c>
      <c r="G78" s="4">
        <v>645</v>
      </c>
      <c r="H78" t="s">
        <v>417</v>
      </c>
      <c r="I78">
        <v>80</v>
      </c>
      <c r="J78">
        <v>20</v>
      </c>
      <c r="K78" s="2">
        <f t="shared" si="3"/>
        <v>0.08</v>
      </c>
      <c r="L78" s="2">
        <f t="shared" si="4"/>
        <v>0.02</v>
      </c>
      <c r="N78" t="s">
        <v>44</v>
      </c>
      <c r="O78" t="s">
        <v>26</v>
      </c>
      <c r="Q78" s="1">
        <v>0.11</v>
      </c>
      <c r="R78">
        <v>0.02</v>
      </c>
      <c r="S78" t="s">
        <v>1</v>
      </c>
      <c r="U78" t="s">
        <v>68</v>
      </c>
      <c r="V78">
        <v>91</v>
      </c>
      <c r="X78">
        <v>1.38</v>
      </c>
      <c r="Y78">
        <v>7.0000000000000007E-2</v>
      </c>
      <c r="Z78">
        <v>3</v>
      </c>
      <c r="AA78">
        <v>2</v>
      </c>
      <c r="AB78">
        <v>0.88</v>
      </c>
      <c r="AC78">
        <v>0.05</v>
      </c>
      <c r="AD78">
        <v>2.75</v>
      </c>
      <c r="AF78">
        <v>0.78</v>
      </c>
      <c r="AJ78">
        <v>0.2</v>
      </c>
      <c r="AK78">
        <v>0.03</v>
      </c>
    </row>
    <row r="79" spans="1:41" x14ac:dyDescent="0.25">
      <c r="B79" t="s">
        <v>18</v>
      </c>
      <c r="C79" s="40" t="s">
        <v>180</v>
      </c>
      <c r="D79" s="40" t="s">
        <v>436</v>
      </c>
      <c r="E79" s="40" t="s">
        <v>437</v>
      </c>
      <c r="F79" s="41">
        <v>1</v>
      </c>
      <c r="G79" s="40">
        <v>638</v>
      </c>
      <c r="H79" t="s">
        <v>417</v>
      </c>
      <c r="I79">
        <v>140</v>
      </c>
      <c r="J79">
        <v>10</v>
      </c>
      <c r="K79" s="2">
        <f t="shared" si="3"/>
        <v>0.14000000000000001</v>
      </c>
      <c r="L79" s="2">
        <f t="shared" si="4"/>
        <v>0.01</v>
      </c>
      <c r="N79" t="s">
        <v>44</v>
      </c>
      <c r="O79" t="s">
        <v>26</v>
      </c>
      <c r="Q79" s="1">
        <v>0.2</v>
      </c>
      <c r="R79">
        <v>0.02</v>
      </c>
      <c r="S79" t="s">
        <v>1</v>
      </c>
      <c r="U79" t="s">
        <v>68</v>
      </c>
      <c r="V79">
        <v>17</v>
      </c>
      <c r="X79">
        <v>1.39</v>
      </c>
      <c r="Y79">
        <v>7.0000000000000007E-2</v>
      </c>
      <c r="Z79">
        <v>3</v>
      </c>
      <c r="AA79">
        <v>2</v>
      </c>
      <c r="AB79">
        <v>0.93</v>
      </c>
      <c r="AC79">
        <v>0.05</v>
      </c>
      <c r="AD79">
        <v>3.03</v>
      </c>
      <c r="AF79">
        <v>0.56999999999999995</v>
      </c>
      <c r="AJ79">
        <v>0.2</v>
      </c>
      <c r="AK79">
        <v>0.03</v>
      </c>
    </row>
    <row r="80" spans="1:41" x14ac:dyDescent="0.25">
      <c r="B80" t="s">
        <v>19</v>
      </c>
      <c r="C80" s="4" t="s">
        <v>180</v>
      </c>
      <c r="D80" s="4" t="s">
        <v>438</v>
      </c>
      <c r="E80" s="4" t="s">
        <v>439</v>
      </c>
      <c r="F80" s="10">
        <v>1</v>
      </c>
      <c r="G80" s="4">
        <v>635</v>
      </c>
      <c r="H80" t="s">
        <v>417</v>
      </c>
      <c r="I80">
        <v>60</v>
      </c>
      <c r="J80">
        <v>40</v>
      </c>
      <c r="K80" s="2">
        <f t="shared" si="3"/>
        <v>0.06</v>
      </c>
      <c r="L80" s="2">
        <f t="shared" si="4"/>
        <v>0.04</v>
      </c>
      <c r="N80" t="s">
        <v>44</v>
      </c>
      <c r="O80" t="s">
        <v>26</v>
      </c>
      <c r="Q80" s="1">
        <v>0.93</v>
      </c>
      <c r="R80">
        <v>0.05</v>
      </c>
      <c r="S80" t="s">
        <v>1</v>
      </c>
      <c r="U80" t="s">
        <v>68</v>
      </c>
      <c r="V80">
        <v>93</v>
      </c>
      <c r="X80">
        <v>1.57</v>
      </c>
      <c r="Y80">
        <v>0.08</v>
      </c>
      <c r="Z80">
        <v>3</v>
      </c>
      <c r="AA80">
        <v>2</v>
      </c>
      <c r="AB80">
        <v>0.17</v>
      </c>
      <c r="AC80">
        <v>0.05</v>
      </c>
      <c r="AD80">
        <v>2.2200000000000002</v>
      </c>
      <c r="AF80">
        <v>0.54</v>
      </c>
      <c r="AJ80">
        <v>0.2</v>
      </c>
      <c r="AK80">
        <v>0.03</v>
      </c>
    </row>
    <row r="81" spans="1:41" x14ac:dyDescent="0.25">
      <c r="B81" t="s">
        <v>185</v>
      </c>
      <c r="C81" s="4" t="s">
        <v>184</v>
      </c>
      <c r="D81" s="4" t="s">
        <v>440</v>
      </c>
      <c r="E81" s="4" t="s">
        <v>441</v>
      </c>
      <c r="F81" s="10">
        <v>1</v>
      </c>
      <c r="G81">
        <v>632</v>
      </c>
      <c r="H81" t="s">
        <v>417</v>
      </c>
      <c r="I81">
        <v>1100</v>
      </c>
      <c r="J81">
        <v>70</v>
      </c>
      <c r="K81" s="2">
        <f t="shared" si="3"/>
        <v>1.1000000000000001</v>
      </c>
      <c r="L81" s="2">
        <f t="shared" si="4"/>
        <v>7.0000000000000007E-2</v>
      </c>
      <c r="N81" t="s">
        <v>44</v>
      </c>
      <c r="O81" t="s">
        <v>26</v>
      </c>
      <c r="Q81" s="1">
        <v>1.39</v>
      </c>
      <c r="R81">
        <v>0.05</v>
      </c>
      <c r="S81" t="s">
        <v>1</v>
      </c>
      <c r="U81" t="s">
        <v>68</v>
      </c>
      <c r="V81">
        <v>10</v>
      </c>
      <c r="X81">
        <v>1.27</v>
      </c>
      <c r="Y81">
        <v>7.0000000000000007E-2</v>
      </c>
      <c r="Z81">
        <v>3</v>
      </c>
      <c r="AA81">
        <v>2</v>
      </c>
      <c r="AB81">
        <v>0.87</v>
      </c>
      <c r="AC81">
        <v>0.05</v>
      </c>
      <c r="AD81">
        <v>2.08</v>
      </c>
      <c r="AF81">
        <v>0.54</v>
      </c>
      <c r="AJ81">
        <v>0.2</v>
      </c>
      <c r="AK81">
        <v>0.03</v>
      </c>
    </row>
    <row r="82" spans="1:41" x14ac:dyDescent="0.25">
      <c r="B82" t="s">
        <v>186</v>
      </c>
      <c r="C82" t="s">
        <v>184</v>
      </c>
      <c r="D82" t="s">
        <v>440</v>
      </c>
      <c r="E82" t="s">
        <v>441</v>
      </c>
      <c r="F82" s="1">
        <v>2</v>
      </c>
      <c r="G82">
        <v>631</v>
      </c>
      <c r="H82" t="s">
        <v>417</v>
      </c>
      <c r="I82">
        <v>1250</v>
      </c>
      <c r="J82">
        <v>70</v>
      </c>
      <c r="K82" s="2">
        <f t="shared" si="3"/>
        <v>1.25</v>
      </c>
      <c r="L82" s="2">
        <f t="shared" si="4"/>
        <v>7.0000000000000007E-2</v>
      </c>
      <c r="N82" t="s">
        <v>44</v>
      </c>
      <c r="O82" t="s">
        <v>26</v>
      </c>
      <c r="Q82" s="1">
        <v>1.57</v>
      </c>
      <c r="R82">
        <v>0.04</v>
      </c>
      <c r="S82" t="s">
        <v>1</v>
      </c>
      <c r="U82" t="s">
        <v>68</v>
      </c>
      <c r="V82">
        <v>11</v>
      </c>
      <c r="X82">
        <v>1.25</v>
      </c>
      <c r="Y82">
        <v>7.0000000000000007E-2</v>
      </c>
      <c r="Z82">
        <v>3</v>
      </c>
      <c r="AA82">
        <v>2</v>
      </c>
      <c r="AB82">
        <v>0.87</v>
      </c>
      <c r="AC82">
        <v>0.05</v>
      </c>
      <c r="AD82">
        <v>2.2400000000000002</v>
      </c>
      <c r="AF82">
        <v>0.54</v>
      </c>
      <c r="AJ82">
        <v>0.18</v>
      </c>
      <c r="AK82">
        <v>0.02</v>
      </c>
    </row>
    <row r="83" spans="1:41" x14ac:dyDescent="0.25">
      <c r="B83" t="s">
        <v>187</v>
      </c>
      <c r="C83" t="s">
        <v>184</v>
      </c>
      <c r="D83" t="s">
        <v>440</v>
      </c>
      <c r="E83" t="s">
        <v>441</v>
      </c>
      <c r="F83" s="1">
        <v>3</v>
      </c>
      <c r="G83">
        <v>630</v>
      </c>
      <c r="H83" t="s">
        <v>417</v>
      </c>
      <c r="I83">
        <v>1850</v>
      </c>
      <c r="J83">
        <v>110</v>
      </c>
      <c r="K83" s="2">
        <f t="shared" si="3"/>
        <v>1.85</v>
      </c>
      <c r="L83" s="2">
        <f t="shared" si="4"/>
        <v>0.11</v>
      </c>
      <c r="N83" t="s">
        <v>44</v>
      </c>
      <c r="O83" t="s">
        <v>26</v>
      </c>
      <c r="Q83" s="1">
        <v>2.36</v>
      </c>
      <c r="R83">
        <v>7.0000000000000007E-2</v>
      </c>
      <c r="S83" t="s">
        <v>1</v>
      </c>
      <c r="U83" t="s">
        <v>68</v>
      </c>
      <c r="V83">
        <v>11</v>
      </c>
      <c r="X83">
        <v>1.27</v>
      </c>
      <c r="Y83">
        <v>7.0000000000000007E-2</v>
      </c>
      <c r="Z83">
        <v>3</v>
      </c>
      <c r="AA83">
        <v>2</v>
      </c>
      <c r="AB83">
        <v>0.88</v>
      </c>
      <c r="AC83">
        <v>0.05</v>
      </c>
      <c r="AD83">
        <v>2.4500000000000002</v>
      </c>
      <c r="AF83">
        <v>0.63</v>
      </c>
      <c r="AJ83">
        <v>0.15</v>
      </c>
      <c r="AK83">
        <v>0.01</v>
      </c>
    </row>
    <row r="84" spans="1:41" x14ac:dyDescent="0.25">
      <c r="A84" s="4"/>
      <c r="B84" s="4"/>
      <c r="C84" s="4"/>
      <c r="D84" s="4"/>
      <c r="E84" s="4"/>
      <c r="F84" s="10"/>
      <c r="G84" s="4"/>
      <c r="H84" s="4"/>
      <c r="I84" s="4"/>
      <c r="J84" s="4"/>
      <c r="K84" s="4"/>
      <c r="L84" s="4"/>
      <c r="M84" s="4"/>
      <c r="N84" s="4"/>
      <c r="O84" s="4"/>
      <c r="P84" s="4"/>
      <c r="Q84" s="10"/>
      <c r="R84" s="4"/>
      <c r="S84" s="4"/>
      <c r="T84" s="4"/>
      <c r="U84" s="4"/>
      <c r="V84" s="6"/>
      <c r="W84" s="4"/>
      <c r="X84" s="4"/>
      <c r="Y84" s="4"/>
      <c r="Z84" s="4"/>
      <c r="AA84" s="4"/>
      <c r="AB84" s="4"/>
      <c r="AC84" s="4"/>
      <c r="AD84" s="4"/>
      <c r="AE84" s="4"/>
      <c r="AF84" s="4"/>
      <c r="AG84" s="4"/>
      <c r="AH84" s="4"/>
      <c r="AI84" s="4"/>
      <c r="AJ84" s="4"/>
      <c r="AK84" s="4"/>
      <c r="AL84" s="4"/>
      <c r="AM84" s="4"/>
      <c r="AN84" s="4"/>
      <c r="AO84" s="4"/>
    </row>
    <row r="85" spans="1:41" x14ac:dyDescent="0.25">
      <c r="Q85" s="1"/>
    </row>
    <row r="87" spans="1:41" x14ac:dyDescent="0.25">
      <c r="A87" s="14" t="s">
        <v>500</v>
      </c>
    </row>
    <row r="88" spans="1:41" x14ac:dyDescent="0.25">
      <c r="A88" t="s">
        <v>504</v>
      </c>
    </row>
    <row r="89" spans="1:41" x14ac:dyDescent="0.25">
      <c r="A89" t="s">
        <v>505</v>
      </c>
    </row>
    <row r="90" spans="1:41" x14ac:dyDescent="0.25">
      <c r="A90" t="s">
        <v>506</v>
      </c>
    </row>
    <row r="91" spans="1:41" x14ac:dyDescent="0.25">
      <c r="A91" t="s">
        <v>507</v>
      </c>
    </row>
    <row r="92" spans="1:41" x14ac:dyDescent="0.25">
      <c r="A92" t="s">
        <v>501</v>
      </c>
    </row>
    <row r="93" spans="1:41" x14ac:dyDescent="0.25">
      <c r="A93" t="s">
        <v>508</v>
      </c>
    </row>
  </sheetData>
  <phoneticPr fontId="3" type="noConversion"/>
  <pageMargins left="0.7" right="0.7" top="0.75" bottom="0.75" header="0.3" footer="0.3"/>
  <pageSetup paperSize="9" orientation="portrait" r:id="rId1"/>
  <ignoredErrors>
    <ignoredError sqref="G46"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P51"/>
  <sheetViews>
    <sheetView zoomScale="70" zoomScaleNormal="70" workbookViewId="0">
      <selection activeCell="D3" sqref="D3:E3"/>
    </sheetView>
  </sheetViews>
  <sheetFormatPr defaultRowHeight="15" x14ac:dyDescent="0.25"/>
  <cols>
    <col min="1" max="1" width="10.85546875" customWidth="1"/>
    <col min="2" max="2" width="23" customWidth="1"/>
    <col min="3" max="3" width="15.85546875" customWidth="1"/>
  </cols>
  <sheetData>
    <row r="2" spans="1:42" s="7" customFormat="1" ht="69.599999999999994" customHeight="1" x14ac:dyDescent="0.25">
      <c r="A2" s="7" t="s">
        <v>47</v>
      </c>
      <c r="B2" s="7" t="s">
        <v>208</v>
      </c>
      <c r="C2" s="7" t="s">
        <v>122</v>
      </c>
      <c r="D2" s="7" t="s">
        <v>48</v>
      </c>
      <c r="E2" s="7" t="s">
        <v>50</v>
      </c>
      <c r="F2" s="7" t="s">
        <v>59</v>
      </c>
      <c r="G2" s="7" t="s">
        <v>58</v>
      </c>
      <c r="H2" s="7" t="s">
        <v>64</v>
      </c>
      <c r="I2" s="7" t="s">
        <v>57</v>
      </c>
      <c r="J2" s="8" t="s">
        <v>53</v>
      </c>
      <c r="K2" s="8" t="s">
        <v>412</v>
      </c>
      <c r="L2" s="8" t="s">
        <v>53</v>
      </c>
      <c r="M2" s="7" t="s">
        <v>64</v>
      </c>
      <c r="N2" s="7" t="s">
        <v>42</v>
      </c>
      <c r="O2" s="7" t="s">
        <v>43</v>
      </c>
      <c r="P2" s="7" t="s">
        <v>60</v>
      </c>
      <c r="Q2" s="7" t="s">
        <v>52</v>
      </c>
      <c r="R2" s="8" t="s">
        <v>53</v>
      </c>
      <c r="S2" s="8" t="s">
        <v>112</v>
      </c>
      <c r="T2" s="7" t="s">
        <v>25</v>
      </c>
      <c r="U2" s="8" t="s">
        <v>53</v>
      </c>
      <c r="V2" s="7" t="s">
        <v>64</v>
      </c>
      <c r="W2" s="9" t="s">
        <v>46</v>
      </c>
      <c r="X2" s="8" t="s">
        <v>53</v>
      </c>
      <c r="Y2" s="7" t="s">
        <v>61</v>
      </c>
      <c r="Z2" s="7" t="s">
        <v>4</v>
      </c>
      <c r="AA2" s="7" t="s">
        <v>62</v>
      </c>
      <c r="AB2" s="8" t="s">
        <v>53</v>
      </c>
      <c r="AC2" s="7" t="s">
        <v>63</v>
      </c>
      <c r="AD2" s="8" t="s">
        <v>53</v>
      </c>
      <c r="AE2" s="7" t="s">
        <v>5</v>
      </c>
      <c r="AF2" s="8" t="s">
        <v>53</v>
      </c>
      <c r="AG2" s="7" t="s">
        <v>6</v>
      </c>
      <c r="AH2" s="8" t="s">
        <v>53</v>
      </c>
      <c r="AI2" s="8" t="s">
        <v>191</v>
      </c>
      <c r="AJ2" s="8"/>
      <c r="AK2" s="7" t="s">
        <v>65</v>
      </c>
      <c r="AL2" s="8" t="s">
        <v>53</v>
      </c>
      <c r="AM2" s="8" t="s">
        <v>70</v>
      </c>
      <c r="AN2" s="8" t="s">
        <v>53</v>
      </c>
      <c r="AO2" s="8" t="s">
        <v>94</v>
      </c>
      <c r="AP2" s="8" t="s">
        <v>53</v>
      </c>
    </row>
    <row r="3" spans="1:42" ht="16.149999999999999" customHeight="1" x14ac:dyDescent="0.25">
      <c r="A3" s="4" t="s">
        <v>213</v>
      </c>
      <c r="B3" s="4" t="s">
        <v>207</v>
      </c>
      <c r="C3" s="4" t="s">
        <v>135</v>
      </c>
      <c r="D3" s="4" t="s">
        <v>96</v>
      </c>
      <c r="E3" s="4" t="s">
        <v>105</v>
      </c>
      <c r="F3" s="10">
        <v>6.5</v>
      </c>
      <c r="G3" s="2">
        <f t="shared" ref="G3" si="0">420-F3</f>
        <v>413.5</v>
      </c>
      <c r="H3" s="6"/>
      <c r="I3" s="4">
        <v>223285</v>
      </c>
      <c r="J3" s="4">
        <v>18627</v>
      </c>
      <c r="K3" s="5">
        <f>I3/1000</f>
        <v>223.285</v>
      </c>
      <c r="L3" s="5">
        <f>J3/1000</f>
        <v>18.626999999999999</v>
      </c>
      <c r="M3" s="4"/>
      <c r="N3" s="4" t="s">
        <v>45</v>
      </c>
      <c r="O3" s="4" t="s">
        <v>0</v>
      </c>
      <c r="P3" s="4">
        <v>17</v>
      </c>
      <c r="Q3" s="6">
        <v>651.4</v>
      </c>
      <c r="R3" s="6">
        <v>34.6</v>
      </c>
      <c r="S3" s="6" t="s">
        <v>1</v>
      </c>
      <c r="T3" s="4">
        <v>1091</v>
      </c>
      <c r="U3" s="4"/>
      <c r="V3" s="4" t="s">
        <v>192</v>
      </c>
      <c r="W3" s="4">
        <v>22</v>
      </c>
      <c r="X3" s="4"/>
      <c r="Y3" s="10">
        <v>2.9169999999999998</v>
      </c>
      <c r="Z3" s="10">
        <v>0.188</v>
      </c>
      <c r="AA3" s="4">
        <v>7</v>
      </c>
      <c r="AB3" s="4">
        <v>5</v>
      </c>
      <c r="AC3" s="10">
        <v>0.97179819111628807</v>
      </c>
      <c r="AD3" s="10">
        <v>9.7179819111628818E-2</v>
      </c>
      <c r="AE3" s="10">
        <v>0.97179819111628807</v>
      </c>
      <c r="AF3" s="10">
        <v>0.1</v>
      </c>
      <c r="AG3" s="10">
        <v>1.6986835155801727</v>
      </c>
      <c r="AH3" s="10">
        <v>0.16986835155801727</v>
      </c>
      <c r="AI3" s="10">
        <v>0.76900000000000002</v>
      </c>
      <c r="AJ3" s="10">
        <v>0.14599999999999999</v>
      </c>
      <c r="AK3" s="10">
        <v>0.19900000000000001</v>
      </c>
      <c r="AL3" s="10">
        <v>0.02</v>
      </c>
      <c r="AM3" s="10">
        <v>1.034</v>
      </c>
      <c r="AN3" s="10">
        <v>9.4E-2</v>
      </c>
      <c r="AO3" s="10">
        <v>0.80800000000000005</v>
      </c>
      <c r="AP3" s="10">
        <v>6.6000000000000003E-2</v>
      </c>
    </row>
    <row r="4" spans="1:42" ht="16.149999999999999" customHeight="1" x14ac:dyDescent="0.25">
      <c r="A4" t="s">
        <v>200</v>
      </c>
      <c r="G4" s="1"/>
      <c r="H4" s="2"/>
      <c r="I4">
        <v>205735</v>
      </c>
      <c r="J4">
        <v>25299</v>
      </c>
      <c r="K4" s="3">
        <f>I4/1000</f>
        <v>205.73500000000001</v>
      </c>
      <c r="L4" s="3">
        <f>J4/1000</f>
        <v>25.298999999999999</v>
      </c>
      <c r="Q4" s="2">
        <v>600.20000000000005</v>
      </c>
      <c r="R4" s="2">
        <v>62.9</v>
      </c>
      <c r="S4" s="2" t="s">
        <v>2</v>
      </c>
      <c r="T4">
        <v>1091</v>
      </c>
      <c r="V4" t="s">
        <v>192</v>
      </c>
      <c r="Y4" s="1"/>
      <c r="Z4" s="1"/>
      <c r="AM4" s="1"/>
    </row>
    <row r="5" spans="1:42" ht="16.149999999999999" customHeight="1" x14ac:dyDescent="0.25">
      <c r="B5" t="s">
        <v>221</v>
      </c>
      <c r="C5" t="s">
        <v>134</v>
      </c>
      <c r="D5" t="s">
        <v>117</v>
      </c>
      <c r="E5" t="s">
        <v>118</v>
      </c>
      <c r="F5" s="1">
        <v>1.1000000000000001</v>
      </c>
      <c r="G5" s="1">
        <f>414-F5</f>
        <v>412.9</v>
      </c>
      <c r="H5" s="2"/>
      <c r="I5">
        <v>134896</v>
      </c>
      <c r="J5">
        <v>10795</v>
      </c>
      <c r="K5" s="3">
        <f t="shared" ref="K5:K8" si="1">I5/1000</f>
        <v>134.89599999999999</v>
      </c>
      <c r="L5" s="3">
        <f t="shared" ref="L5:L8" si="2">J5/1000</f>
        <v>10.795</v>
      </c>
      <c r="N5" t="s">
        <v>45</v>
      </c>
      <c r="O5" t="s">
        <v>0</v>
      </c>
      <c r="P5">
        <v>12</v>
      </c>
      <c r="Q5" s="2">
        <v>395.33714176719133</v>
      </c>
      <c r="R5" s="2">
        <v>16.384947396050112</v>
      </c>
      <c r="S5" s="2" t="s">
        <v>1</v>
      </c>
      <c r="T5">
        <v>895</v>
      </c>
      <c r="V5" t="s">
        <v>66</v>
      </c>
      <c r="W5">
        <v>14</v>
      </c>
      <c r="Y5" s="1">
        <v>2.93</v>
      </c>
      <c r="Z5" s="1">
        <v>0.20100000000000001</v>
      </c>
      <c r="AA5">
        <v>7</v>
      </c>
      <c r="AB5">
        <v>5</v>
      </c>
      <c r="AC5" s="1">
        <v>1.4872107849521501</v>
      </c>
      <c r="AD5">
        <v>0.14872107849521501</v>
      </c>
      <c r="AE5" s="1">
        <v>1.4872107849521501</v>
      </c>
      <c r="AF5" s="1">
        <v>0.14872107849521501</v>
      </c>
      <c r="AG5">
        <v>0.78255306238556332</v>
      </c>
      <c r="AH5" s="1">
        <v>7.8255306238556338E-2</v>
      </c>
      <c r="AI5">
        <v>0.76900000000000002</v>
      </c>
      <c r="AJ5">
        <v>0.14599999999999999</v>
      </c>
      <c r="AK5" s="1">
        <v>0.26200000000000001</v>
      </c>
      <c r="AL5" s="1">
        <v>2.5999999999999999E-2</v>
      </c>
      <c r="AM5" s="1">
        <v>1.1970000000000001</v>
      </c>
      <c r="AN5" s="1">
        <v>0.123</v>
      </c>
      <c r="AO5" s="1">
        <v>0.64700000000000002</v>
      </c>
      <c r="AP5" s="1">
        <v>5.3999999999999999E-2</v>
      </c>
    </row>
    <row r="6" spans="1:42" ht="16.149999999999999" customHeight="1" x14ac:dyDescent="0.25">
      <c r="B6" t="s">
        <v>220</v>
      </c>
      <c r="C6" t="s">
        <v>190</v>
      </c>
      <c r="D6" t="s">
        <v>115</v>
      </c>
      <c r="E6" t="s">
        <v>116</v>
      </c>
      <c r="F6" s="1">
        <v>0.68</v>
      </c>
      <c r="G6" s="1">
        <f>415-F6</f>
        <v>414.32</v>
      </c>
      <c r="H6" s="2"/>
      <c r="I6">
        <v>41198</v>
      </c>
      <c r="J6">
        <v>3072</v>
      </c>
      <c r="K6" s="2">
        <f t="shared" si="1"/>
        <v>41.198</v>
      </c>
      <c r="L6" s="2">
        <f t="shared" si="2"/>
        <v>3.0720000000000001</v>
      </c>
      <c r="N6" t="s">
        <v>45</v>
      </c>
      <c r="O6" t="s">
        <v>0</v>
      </c>
      <c r="P6">
        <v>12</v>
      </c>
      <c r="Q6" s="2">
        <v>119.04545084259664</v>
      </c>
      <c r="R6" s="2">
        <v>2.856916737880169</v>
      </c>
      <c r="S6" s="2" t="s">
        <v>1</v>
      </c>
      <c r="T6">
        <v>841</v>
      </c>
      <c r="V6" t="s">
        <v>66</v>
      </c>
      <c r="W6">
        <v>8</v>
      </c>
      <c r="Y6" s="1">
        <v>2.8889999999999998</v>
      </c>
      <c r="Z6" s="1">
        <v>0.20399999999999999</v>
      </c>
      <c r="AA6">
        <v>7</v>
      </c>
      <c r="AB6">
        <v>5</v>
      </c>
      <c r="AC6" s="1">
        <v>1.5551459127978799</v>
      </c>
      <c r="AD6">
        <v>0.15551459127978801</v>
      </c>
      <c r="AE6" s="1">
        <v>1.5551459127978799</v>
      </c>
      <c r="AF6" s="1">
        <v>0.15551459127978801</v>
      </c>
      <c r="AG6">
        <v>0.67273818637302674</v>
      </c>
      <c r="AH6" s="1">
        <v>6.7273818637302682E-2</v>
      </c>
      <c r="AI6">
        <v>0.76900000000000002</v>
      </c>
      <c r="AJ6">
        <v>0.14599999999999999</v>
      </c>
      <c r="AK6" s="1">
        <v>0.27400000000000002</v>
      </c>
      <c r="AL6" s="1">
        <v>2.7E-2</v>
      </c>
      <c r="AM6" s="1">
        <v>1.206</v>
      </c>
      <c r="AN6" s="1">
        <v>0.129</v>
      </c>
      <c r="AO6" s="1">
        <v>0.59499999999999997</v>
      </c>
      <c r="AP6" s="1">
        <v>5.1999999999999998E-2</v>
      </c>
    </row>
    <row r="7" spans="1:42" ht="16.149999999999999" customHeight="1" x14ac:dyDescent="0.25">
      <c r="B7" t="s">
        <v>195</v>
      </c>
      <c r="C7" t="s">
        <v>188</v>
      </c>
      <c r="D7" t="s">
        <v>113</v>
      </c>
      <c r="E7" t="s">
        <v>114</v>
      </c>
      <c r="F7" s="1">
        <v>0.5</v>
      </c>
      <c r="G7" s="1">
        <f>414-F7</f>
        <v>413.5</v>
      </c>
      <c r="H7" s="2"/>
      <c r="I7">
        <v>231038</v>
      </c>
      <c r="J7">
        <v>19987</v>
      </c>
      <c r="K7" s="3">
        <f t="shared" si="1"/>
        <v>231.03800000000001</v>
      </c>
      <c r="L7" s="3">
        <f t="shared" si="2"/>
        <v>19.986999999999998</v>
      </c>
      <c r="N7" t="s">
        <v>45</v>
      </c>
      <c r="O7" t="s">
        <v>0</v>
      </c>
      <c r="P7">
        <v>12</v>
      </c>
      <c r="Q7" s="2">
        <v>643.22401727987642</v>
      </c>
      <c r="R7" s="2">
        <v>31.696192977646138</v>
      </c>
      <c r="S7" s="2" t="s">
        <v>1</v>
      </c>
      <c r="T7">
        <v>862</v>
      </c>
      <c r="V7" t="s">
        <v>66</v>
      </c>
      <c r="W7">
        <v>16</v>
      </c>
      <c r="Y7" s="1">
        <v>2.7839999999999998</v>
      </c>
      <c r="Z7" s="1">
        <v>0.19800000000000001</v>
      </c>
      <c r="AA7">
        <v>7</v>
      </c>
      <c r="AB7">
        <v>5</v>
      </c>
      <c r="AC7" s="1">
        <v>1.52226708774664</v>
      </c>
      <c r="AD7">
        <v>0.15222670877466402</v>
      </c>
      <c r="AE7" s="1">
        <v>1.52226708774664</v>
      </c>
      <c r="AF7" s="1">
        <v>0.15222670877466402</v>
      </c>
      <c r="AG7">
        <v>0.36148384044095605</v>
      </c>
      <c r="AH7" s="1">
        <v>3.6148384044095608E-2</v>
      </c>
      <c r="AI7">
        <v>0.76900000000000002</v>
      </c>
      <c r="AJ7">
        <v>0.14599999999999999</v>
      </c>
      <c r="AK7" s="1">
        <v>0.28000000000000003</v>
      </c>
      <c r="AL7" s="1">
        <v>2.8000000000000001E-2</v>
      </c>
      <c r="AM7" s="1">
        <v>1.1439999999999999</v>
      </c>
      <c r="AN7" s="1">
        <v>0.121</v>
      </c>
      <c r="AO7" s="1">
        <v>0.55500000000000005</v>
      </c>
      <c r="AP7" s="1">
        <v>4.9000000000000002E-2</v>
      </c>
    </row>
    <row r="8" spans="1:42" ht="16.149999999999999" customHeight="1" x14ac:dyDescent="0.25">
      <c r="B8" t="s">
        <v>196</v>
      </c>
      <c r="C8" t="s">
        <v>189</v>
      </c>
      <c r="D8" t="s">
        <v>119</v>
      </c>
      <c r="E8" t="s">
        <v>120</v>
      </c>
      <c r="F8" s="1">
        <v>0.5</v>
      </c>
      <c r="G8" s="1">
        <f>418-F8</f>
        <v>417.5</v>
      </c>
      <c r="H8" s="1"/>
      <c r="I8">
        <v>926</v>
      </c>
      <c r="J8">
        <v>125</v>
      </c>
      <c r="K8" s="2">
        <f t="shared" si="1"/>
        <v>0.92600000000000005</v>
      </c>
      <c r="L8" s="2">
        <f t="shared" si="2"/>
        <v>0.125</v>
      </c>
      <c r="N8" t="s">
        <v>45</v>
      </c>
      <c r="O8" t="s">
        <v>0</v>
      </c>
      <c r="P8">
        <v>12</v>
      </c>
      <c r="Q8" s="2">
        <v>2.6259356267957497</v>
      </c>
      <c r="R8" s="2">
        <v>0.30597282198411796</v>
      </c>
      <c r="S8" s="2" t="s">
        <v>1</v>
      </c>
      <c r="T8">
        <v>848</v>
      </c>
      <c r="V8" t="s">
        <v>66</v>
      </c>
      <c r="W8">
        <v>0.38</v>
      </c>
      <c r="Y8" s="1">
        <v>2.8079999999999998</v>
      </c>
      <c r="Z8" s="1">
        <v>0.2</v>
      </c>
      <c r="AA8">
        <v>5</v>
      </c>
      <c r="AB8">
        <v>3</v>
      </c>
      <c r="AC8" s="1">
        <v>1.7494082362886301</v>
      </c>
      <c r="AD8">
        <v>0.17494082362886301</v>
      </c>
      <c r="AE8" s="1">
        <v>1.7494082362886301</v>
      </c>
      <c r="AF8" s="1">
        <v>0.17494082362886301</v>
      </c>
      <c r="AG8">
        <v>9.1890746647614249E-2</v>
      </c>
      <c r="AH8" s="1">
        <v>9.1890746647614249E-3</v>
      </c>
      <c r="AI8">
        <v>0.76900000000000002</v>
      </c>
      <c r="AJ8">
        <v>0.14599999999999999</v>
      </c>
      <c r="AK8" s="1">
        <v>0.28000000000000003</v>
      </c>
      <c r="AL8" s="1">
        <v>2.8000000000000001E-2</v>
      </c>
      <c r="AM8" s="1">
        <v>1.254</v>
      </c>
      <c r="AN8" s="1">
        <v>0.126</v>
      </c>
      <c r="AO8" s="1">
        <v>0.49199999999999999</v>
      </c>
      <c r="AP8" s="1">
        <v>4.3999999999999997E-2</v>
      </c>
    </row>
    <row r="12" spans="1:42" x14ac:dyDescent="0.25">
      <c r="B12" t="s">
        <v>211</v>
      </c>
    </row>
    <row r="14" spans="1:42" x14ac:dyDescent="0.25">
      <c r="B14" s="14" t="s">
        <v>209</v>
      </c>
      <c r="G14" s="14" t="s">
        <v>193</v>
      </c>
      <c r="P14" s="14" t="s">
        <v>194</v>
      </c>
      <c r="W14" s="14" t="s">
        <v>195</v>
      </c>
      <c r="AC14" s="14" t="s">
        <v>196</v>
      </c>
    </row>
    <row r="15" spans="1:42" x14ac:dyDescent="0.25">
      <c r="AC15" s="15" t="s">
        <v>210</v>
      </c>
    </row>
    <row r="51" spans="2:4" x14ac:dyDescent="0.25">
      <c r="B51" s="2"/>
      <c r="C51" s="2"/>
      <c r="D51" s="2"/>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T446"/>
  <sheetViews>
    <sheetView zoomScale="55" zoomScaleNormal="55" workbookViewId="0">
      <pane xSplit="2" ySplit="2" topLeftCell="C254" activePane="bottomRight" state="frozen"/>
      <selection pane="topRight" activeCell="C1" sqref="C1"/>
      <selection pane="bottomLeft" activeCell="A3" sqref="A3"/>
      <selection pane="bottomRight" activeCell="A442" sqref="A442"/>
    </sheetView>
  </sheetViews>
  <sheetFormatPr defaultRowHeight="15" x14ac:dyDescent="0.25"/>
  <cols>
    <col min="1" max="1" width="17.140625" customWidth="1"/>
    <col min="2" max="2" width="15.7109375" customWidth="1"/>
    <col min="3" max="3" width="48" customWidth="1"/>
    <col min="4" max="4" width="10.7109375" customWidth="1"/>
    <col min="5" max="5" width="10.42578125" customWidth="1"/>
    <col min="6" max="6" width="6.42578125" customWidth="1"/>
    <col min="7" max="7" width="7.28515625" customWidth="1"/>
    <col min="10" max="10" width="4.28515625" customWidth="1"/>
    <col min="26" max="26" width="13.85546875" customWidth="1"/>
    <col min="31" max="31" width="11.140625" bestFit="1" customWidth="1"/>
  </cols>
  <sheetData>
    <row r="1" spans="1:98" x14ac:dyDescent="0.25">
      <c r="N1" t="s">
        <v>280</v>
      </c>
      <c r="O1" t="s">
        <v>281</v>
      </c>
      <c r="P1" t="s">
        <v>282</v>
      </c>
      <c r="Q1" t="s">
        <v>283</v>
      </c>
      <c r="R1" t="s">
        <v>284</v>
      </c>
      <c r="S1" t="s">
        <v>285</v>
      </c>
      <c r="T1" t="s">
        <v>286</v>
      </c>
      <c r="U1" t="s">
        <v>413</v>
      </c>
      <c r="V1" t="s">
        <v>414</v>
      </c>
      <c r="W1" t="s">
        <v>415</v>
      </c>
      <c r="X1" t="s">
        <v>416</v>
      </c>
      <c r="Y1" t="s">
        <v>402</v>
      </c>
    </row>
    <row r="2" spans="1:98" ht="60" x14ac:dyDescent="0.25">
      <c r="A2" s="7" t="s">
        <v>47</v>
      </c>
      <c r="B2" s="7" t="s">
        <v>208</v>
      </c>
      <c r="C2" s="7" t="s">
        <v>122</v>
      </c>
      <c r="D2" s="7" t="s">
        <v>48</v>
      </c>
      <c r="E2" s="7" t="s">
        <v>50</v>
      </c>
      <c r="F2" s="7" t="s">
        <v>59</v>
      </c>
      <c r="G2" s="7" t="s">
        <v>58</v>
      </c>
      <c r="H2" s="7" t="s">
        <v>216</v>
      </c>
      <c r="I2" s="7" t="s">
        <v>217</v>
      </c>
      <c r="J2" s="7" t="s">
        <v>219</v>
      </c>
      <c r="K2" s="7" t="s">
        <v>218</v>
      </c>
      <c r="L2" s="18" t="s">
        <v>214</v>
      </c>
      <c r="M2" s="18" t="s">
        <v>215</v>
      </c>
      <c r="N2" s="18"/>
      <c r="O2" s="18"/>
      <c r="P2" s="18"/>
      <c r="Q2" s="18"/>
      <c r="R2" s="18"/>
      <c r="S2" s="18"/>
      <c r="T2" s="18"/>
      <c r="U2" s="18"/>
      <c r="V2" s="18"/>
      <c r="W2" s="18"/>
      <c r="X2" s="18"/>
      <c r="Y2" s="18"/>
      <c r="Z2" s="14" t="s">
        <v>222</v>
      </c>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row>
    <row r="3" spans="1:98" s="4" customFormat="1" x14ac:dyDescent="0.25">
      <c r="A3" s="20"/>
      <c r="B3" s="20"/>
      <c r="C3" s="20"/>
      <c r="D3" s="20"/>
      <c r="E3" s="20"/>
      <c r="F3" s="20"/>
      <c r="G3" s="20"/>
      <c r="H3" s="20"/>
      <c r="I3" s="20"/>
      <c r="J3" s="20"/>
      <c r="K3" s="20"/>
      <c r="L3" s="21"/>
      <c r="M3" s="21"/>
      <c r="N3" s="21"/>
      <c r="O3" s="21"/>
      <c r="P3" s="21"/>
      <c r="Q3" s="21"/>
      <c r="R3" s="21"/>
      <c r="S3" s="21"/>
      <c r="T3" s="21"/>
      <c r="U3" s="21"/>
      <c r="V3" s="21"/>
      <c r="W3" s="21"/>
      <c r="X3" s="21"/>
      <c r="Y3" s="21"/>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row>
    <row r="4" spans="1:98" x14ac:dyDescent="0.25">
      <c r="A4" t="s">
        <v>213</v>
      </c>
      <c r="B4" s="7"/>
      <c r="C4" s="7"/>
      <c r="D4" s="7"/>
      <c r="E4" s="7"/>
      <c r="F4" s="7"/>
      <c r="G4" s="7"/>
      <c r="H4" s="7"/>
      <c r="I4" s="7"/>
      <c r="J4" s="7"/>
      <c r="K4" s="7"/>
      <c r="L4" s="18"/>
      <c r="M4" s="18"/>
      <c r="N4" s="18"/>
      <c r="O4" s="18"/>
      <c r="P4" s="18"/>
      <c r="Q4" s="18"/>
      <c r="R4" s="18"/>
      <c r="S4" s="18"/>
      <c r="T4" s="18"/>
      <c r="U4" s="18"/>
      <c r="V4" s="18"/>
      <c r="W4" s="18"/>
      <c r="X4" s="18"/>
      <c r="Y4" s="18"/>
      <c r="Z4" s="14">
        <v>3.91</v>
      </c>
      <c r="AA4" s="14">
        <v>4.26</v>
      </c>
      <c r="AB4" s="14">
        <v>4.6500000000000004</v>
      </c>
      <c r="AC4" s="14">
        <v>5.07</v>
      </c>
      <c r="AD4" s="14">
        <v>5.52</v>
      </c>
      <c r="AE4" s="14">
        <v>6.02</v>
      </c>
      <c r="AF4" s="14">
        <v>6.57</v>
      </c>
      <c r="AG4" s="14">
        <v>7.16</v>
      </c>
      <c r="AH4" s="14">
        <v>7.81</v>
      </c>
      <c r="AI4" s="14">
        <v>8.52</v>
      </c>
      <c r="AJ4" s="14">
        <v>9.2899999999999991</v>
      </c>
      <c r="AK4" s="14">
        <v>10.1</v>
      </c>
      <c r="AL4" s="14">
        <v>11</v>
      </c>
      <c r="AM4" s="14">
        <v>12</v>
      </c>
      <c r="AN4" s="14">
        <v>13.1</v>
      </c>
      <c r="AO4" s="14">
        <v>14.3</v>
      </c>
      <c r="AP4" s="14">
        <v>15.6</v>
      </c>
      <c r="AQ4" s="14">
        <v>17</v>
      </c>
      <c r="AR4" s="14">
        <v>18.600000000000001</v>
      </c>
      <c r="AS4" s="14">
        <v>20.3</v>
      </c>
      <c r="AT4" s="14">
        <v>22.1</v>
      </c>
      <c r="AU4" s="14">
        <v>24.1</v>
      </c>
      <c r="AV4" s="14">
        <v>26.3</v>
      </c>
      <c r="AW4" s="14">
        <v>28.7</v>
      </c>
      <c r="AX4" s="14">
        <v>31.2</v>
      </c>
      <c r="AY4" s="14">
        <v>34.1</v>
      </c>
      <c r="AZ4" s="14">
        <v>37.200000000000003</v>
      </c>
      <c r="BA4" s="14">
        <v>40.5</v>
      </c>
      <c r="BB4" s="14">
        <v>44.2</v>
      </c>
      <c r="BC4" s="14">
        <v>48.2</v>
      </c>
      <c r="BD4" s="14">
        <v>52.6</v>
      </c>
      <c r="BE4" s="14">
        <v>57.3</v>
      </c>
      <c r="BF4" s="14">
        <v>62.5</v>
      </c>
      <c r="BG4" s="14">
        <v>68.2</v>
      </c>
      <c r="BH4" s="14">
        <v>74.3</v>
      </c>
      <c r="BI4" s="14">
        <v>81</v>
      </c>
      <c r="BJ4" s="14">
        <v>88.4</v>
      </c>
      <c r="BK4" s="14">
        <v>96.4</v>
      </c>
      <c r="BL4" s="14">
        <v>105</v>
      </c>
      <c r="BM4" s="14">
        <v>115</v>
      </c>
      <c r="BN4" s="14">
        <v>125</v>
      </c>
      <c r="BO4" s="14">
        <v>136</v>
      </c>
      <c r="BP4" s="14">
        <v>149</v>
      </c>
      <c r="BQ4" s="14">
        <v>162</v>
      </c>
      <c r="BR4" s="14">
        <v>177</v>
      </c>
      <c r="BS4" s="14">
        <v>193</v>
      </c>
      <c r="BT4" s="14">
        <v>210</v>
      </c>
      <c r="BU4" s="14">
        <v>229</v>
      </c>
      <c r="BV4" s="14">
        <v>250</v>
      </c>
      <c r="BW4" s="14">
        <v>273</v>
      </c>
      <c r="BX4" s="14">
        <v>297</v>
      </c>
      <c r="BY4" s="14">
        <v>324</v>
      </c>
      <c r="BZ4" s="14">
        <v>354</v>
      </c>
      <c r="CA4" s="14">
        <v>386</v>
      </c>
      <c r="CB4" s="14">
        <v>420</v>
      </c>
      <c r="CC4" s="14">
        <v>458</v>
      </c>
      <c r="CD4" s="14">
        <v>500</v>
      </c>
      <c r="CE4" s="14">
        <v>545</v>
      </c>
      <c r="CF4" s="14">
        <v>595</v>
      </c>
      <c r="CG4" s="14">
        <v>648</v>
      </c>
      <c r="CH4" s="14">
        <v>707</v>
      </c>
      <c r="CI4" s="14">
        <v>771</v>
      </c>
      <c r="CJ4" s="14">
        <v>841</v>
      </c>
      <c r="CK4" s="14">
        <v>917</v>
      </c>
      <c r="CL4" s="14">
        <v>1000</v>
      </c>
      <c r="CM4" s="14">
        <v>1090</v>
      </c>
      <c r="CN4" s="14">
        <v>1190</v>
      </c>
      <c r="CO4" s="14">
        <v>1300</v>
      </c>
      <c r="CP4" s="14">
        <v>1410</v>
      </c>
      <c r="CQ4" s="14">
        <v>1540</v>
      </c>
      <c r="CR4" s="14">
        <v>1680</v>
      </c>
      <c r="CS4" s="14">
        <v>1830</v>
      </c>
      <c r="CT4" s="14">
        <v>2000</v>
      </c>
    </row>
    <row r="5" spans="1:98" x14ac:dyDescent="0.25">
      <c r="A5" t="s">
        <v>200</v>
      </c>
      <c r="B5" s="44" t="s">
        <v>405</v>
      </c>
      <c r="C5" t="s">
        <v>252</v>
      </c>
      <c r="D5" t="s">
        <v>113</v>
      </c>
      <c r="E5" t="s">
        <v>114</v>
      </c>
      <c r="F5" s="1">
        <v>0.5</v>
      </c>
      <c r="G5" s="2">
        <f>414-F5</f>
        <v>413.5</v>
      </c>
      <c r="H5" s="2"/>
      <c r="I5" s="3">
        <v>253.195188763244</v>
      </c>
      <c r="K5" s="2">
        <v>2.1303938967990534</v>
      </c>
      <c r="L5" s="2">
        <v>-6.465611769895746E-2</v>
      </c>
      <c r="M5" s="2">
        <v>0.83424482197314509</v>
      </c>
      <c r="N5" s="24">
        <v>8.4065537867930896E-3</v>
      </c>
      <c r="O5" s="24">
        <v>0.20059888039890075</v>
      </c>
      <c r="P5" s="24">
        <v>0.30609374390591082</v>
      </c>
      <c r="Q5" s="24">
        <v>0.27303160345567046</v>
      </c>
      <c r="R5" s="24">
        <v>0.18407353359032888</v>
      </c>
      <c r="S5" s="24">
        <v>2.2921737787407925E-2</v>
      </c>
      <c r="T5" s="24">
        <v>1.3325802267676835E-3</v>
      </c>
      <c r="U5" s="24"/>
      <c r="V5" s="24"/>
      <c r="W5" s="24"/>
      <c r="X5" s="24"/>
      <c r="Y5" s="24">
        <f>SUM(N5:X5)</f>
        <v>0.99645863315177952</v>
      </c>
      <c r="Z5">
        <v>0</v>
      </c>
      <c r="AA5">
        <v>0</v>
      </c>
      <c r="AB5">
        <v>0</v>
      </c>
      <c r="AC5">
        <v>6.0000000000000001E-3</v>
      </c>
      <c r="AD5">
        <v>1.0666666666666668E-2</v>
      </c>
      <c r="AE5">
        <v>1.8666666666666668E-2</v>
      </c>
      <c r="AF5">
        <v>2.0666666666666667E-2</v>
      </c>
      <c r="AG5">
        <v>2.1999999999999999E-2</v>
      </c>
      <c r="AH5">
        <v>2.4E-2</v>
      </c>
      <c r="AI5">
        <v>2.8666666666666663E-2</v>
      </c>
      <c r="AJ5">
        <v>3.2666666666666663E-2</v>
      </c>
      <c r="AK5">
        <v>3.3333333333333333E-2</v>
      </c>
      <c r="AL5">
        <v>3.6000000000000004E-2</v>
      </c>
      <c r="AM5">
        <v>4.0000000000000008E-2</v>
      </c>
      <c r="AN5">
        <v>4.0000000000000008E-2</v>
      </c>
      <c r="AO5">
        <v>4.066666666666667E-2</v>
      </c>
      <c r="AP5">
        <v>4.066666666666667E-2</v>
      </c>
      <c r="AQ5">
        <v>4.0000000000000008E-2</v>
      </c>
      <c r="AR5">
        <v>3.3333333333333333E-2</v>
      </c>
      <c r="AS5">
        <v>2.0000000000000004E-2</v>
      </c>
      <c r="AT5">
        <v>0</v>
      </c>
      <c r="AU5">
        <v>0</v>
      </c>
      <c r="AV5">
        <v>0</v>
      </c>
      <c r="AW5">
        <v>0</v>
      </c>
      <c r="AX5">
        <v>0</v>
      </c>
      <c r="AY5">
        <v>0.01</v>
      </c>
      <c r="AZ5">
        <v>2.6666666666666668E-2</v>
      </c>
      <c r="BA5">
        <v>0.12133333333333333</v>
      </c>
      <c r="BB5">
        <v>0.24400000000000002</v>
      </c>
      <c r="BC5">
        <v>0.36599999999999994</v>
      </c>
      <c r="BD5">
        <v>0.62000000000000022</v>
      </c>
      <c r="BE5">
        <v>0.90400000000000003</v>
      </c>
      <c r="BF5">
        <v>1.1373333333333333</v>
      </c>
      <c r="BG5">
        <v>1.5206666666666668</v>
      </c>
      <c r="BH5">
        <v>1.9040000000000001</v>
      </c>
      <c r="BI5">
        <v>2.1726666666666667</v>
      </c>
      <c r="BJ5">
        <v>2.5326666666666666</v>
      </c>
      <c r="BK5">
        <v>2.8586666666666667</v>
      </c>
      <c r="BL5">
        <v>3.0406666666666666</v>
      </c>
      <c r="BM5">
        <v>3.2393333333333332</v>
      </c>
      <c r="BN5">
        <v>3.3740000000000001</v>
      </c>
      <c r="BO5">
        <v>3.4193333333333329</v>
      </c>
      <c r="BP5">
        <v>3.4506666666666659</v>
      </c>
      <c r="BQ5">
        <v>3.4306666666666668</v>
      </c>
      <c r="BR5">
        <v>3.4106666666666672</v>
      </c>
      <c r="BS5">
        <v>3.3886666666666674</v>
      </c>
      <c r="BT5">
        <v>3.3960000000000004</v>
      </c>
      <c r="BU5">
        <v>3.4313333333333333</v>
      </c>
      <c r="BV5">
        <v>3.4726666666666666</v>
      </c>
      <c r="BW5">
        <v>3.6220000000000008</v>
      </c>
      <c r="BX5">
        <v>3.722666666666667</v>
      </c>
      <c r="BY5">
        <v>3.8193333333333337</v>
      </c>
      <c r="BZ5">
        <v>3.9733333333333336</v>
      </c>
      <c r="CA5">
        <v>4.0146666666666668</v>
      </c>
      <c r="CB5">
        <v>4.032</v>
      </c>
      <c r="CC5">
        <v>3.9513333333333334</v>
      </c>
      <c r="CD5">
        <v>3.7679999999999998</v>
      </c>
      <c r="CE5">
        <v>3.5853333333333333</v>
      </c>
      <c r="CF5">
        <v>3.1926666666666668</v>
      </c>
      <c r="CG5">
        <v>2.7639999999999998</v>
      </c>
      <c r="CH5">
        <v>2.4253333333333336</v>
      </c>
      <c r="CI5">
        <v>1.8953333333333329</v>
      </c>
      <c r="CJ5">
        <v>1.3893333333333331</v>
      </c>
      <c r="CK5">
        <v>1.0393333333333332</v>
      </c>
      <c r="CL5">
        <v>0.56066666666666665</v>
      </c>
      <c r="CM5">
        <v>0.20333333333333331</v>
      </c>
      <c r="CN5">
        <v>7.6666666666666675E-2</v>
      </c>
      <c r="CO5">
        <v>0</v>
      </c>
      <c r="CP5">
        <v>0</v>
      </c>
      <c r="CQ5">
        <v>0</v>
      </c>
      <c r="CR5">
        <v>0</v>
      </c>
      <c r="CS5">
        <v>0</v>
      </c>
      <c r="CT5">
        <v>0</v>
      </c>
    </row>
    <row r="6" spans="1:98" x14ac:dyDescent="0.25">
      <c r="B6" s="46" t="s">
        <v>406</v>
      </c>
      <c r="C6" t="s">
        <v>253</v>
      </c>
      <c r="D6" t="s">
        <v>115</v>
      </c>
      <c r="E6" t="s">
        <v>116</v>
      </c>
      <c r="F6" s="1">
        <v>0.68</v>
      </c>
      <c r="G6" s="1">
        <f>415-F6</f>
        <v>414.32</v>
      </c>
      <c r="I6" s="3">
        <v>298.22787465475204</v>
      </c>
      <c r="K6" s="2">
        <v>1.80124251624926</v>
      </c>
      <c r="L6" s="2">
        <v>-0.13117377974374939</v>
      </c>
      <c r="M6" s="2">
        <v>0.95197306257825876</v>
      </c>
      <c r="N6" s="24">
        <v>0</v>
      </c>
      <c r="O6" s="24">
        <v>0.19323436137892241</v>
      </c>
      <c r="P6" s="24">
        <v>0.44249967501263188</v>
      </c>
      <c r="Q6" s="24">
        <v>0.27707014146337838</v>
      </c>
      <c r="R6" s="24">
        <v>8.3595173892974411E-2</v>
      </c>
      <c r="S6" s="24">
        <v>3.6006482520930098E-3</v>
      </c>
      <c r="T6" s="24">
        <v>0</v>
      </c>
      <c r="U6" s="24"/>
      <c r="V6" s="24"/>
      <c r="W6" s="24"/>
      <c r="X6" s="24"/>
      <c r="Y6" s="24">
        <f t="shared" ref="Y6:Y67" si="0">SUM(N6:X6)</f>
        <v>1</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0.02</v>
      </c>
      <c r="BD6">
        <v>0.12</v>
      </c>
      <c r="BE6">
        <v>0.22000000000000003</v>
      </c>
      <c r="BF6">
        <v>0.312</v>
      </c>
      <c r="BG6">
        <v>0.48200000000000004</v>
      </c>
      <c r="BH6">
        <v>0.68600000000000005</v>
      </c>
      <c r="BI6">
        <v>0.85199999999999998</v>
      </c>
      <c r="BJ6">
        <v>1.0960000000000001</v>
      </c>
      <c r="BK6">
        <v>1.4019999999999999</v>
      </c>
      <c r="BL6">
        <v>1.6219999999999999</v>
      </c>
      <c r="BM6">
        <v>1.9059999999999999</v>
      </c>
      <c r="BN6">
        <v>2.29</v>
      </c>
      <c r="BO6">
        <v>2.5419999999999998</v>
      </c>
      <c r="BP6">
        <v>2.8460000000000001</v>
      </c>
      <c r="BQ6">
        <v>3.3140000000000001</v>
      </c>
      <c r="BR6">
        <v>3.6020000000000003</v>
      </c>
      <c r="BS6">
        <v>3.9119999999999999</v>
      </c>
      <c r="BT6">
        <v>4.4560000000000004</v>
      </c>
      <c r="BU6">
        <v>4.74</v>
      </c>
      <c r="BV6">
        <v>5.0259999999999998</v>
      </c>
      <c r="BW6">
        <v>5.4820000000000002</v>
      </c>
      <c r="BX6">
        <v>5.6480000000000006</v>
      </c>
      <c r="BY6">
        <v>5.7919999999999998</v>
      </c>
      <c r="BZ6">
        <v>5.86</v>
      </c>
      <c r="CA6">
        <v>5.734</v>
      </c>
      <c r="CB6">
        <v>5.58</v>
      </c>
      <c r="CC6">
        <v>5.12</v>
      </c>
      <c r="CD6">
        <v>4.6120000000000001</v>
      </c>
      <c r="CE6">
        <v>4.168000000000001</v>
      </c>
      <c r="CF6">
        <v>3.3620000000000005</v>
      </c>
      <c r="CG6">
        <v>2.6659999999999999</v>
      </c>
      <c r="CH6">
        <v>2.1480000000000001</v>
      </c>
      <c r="CI6">
        <v>1.39</v>
      </c>
      <c r="CJ6">
        <v>0.66799999999999993</v>
      </c>
      <c r="CK6">
        <v>0.30600000000000005</v>
      </c>
      <c r="CL6">
        <v>0</v>
      </c>
      <c r="CM6">
        <v>0</v>
      </c>
      <c r="CN6">
        <v>0</v>
      </c>
      <c r="CO6">
        <v>0</v>
      </c>
      <c r="CP6">
        <v>0</v>
      </c>
      <c r="CQ6">
        <v>0</v>
      </c>
      <c r="CR6">
        <v>0</v>
      </c>
      <c r="CS6">
        <v>0</v>
      </c>
      <c r="CT6">
        <v>0</v>
      </c>
    </row>
    <row r="7" spans="1:98" x14ac:dyDescent="0.25">
      <c r="B7" s="45" t="s">
        <v>407</v>
      </c>
      <c r="C7" t="s">
        <v>254</v>
      </c>
      <c r="D7" t="s">
        <v>117</v>
      </c>
      <c r="E7" t="s">
        <v>118</v>
      </c>
      <c r="F7" s="1">
        <v>1.1000000000000001</v>
      </c>
      <c r="G7" s="1">
        <f>414-F7</f>
        <v>412.9</v>
      </c>
      <c r="I7" s="3">
        <v>272.38116152564299</v>
      </c>
      <c r="K7" s="2">
        <v>2.0053466533236941</v>
      </c>
      <c r="L7" s="2">
        <v>-5.1519736000219182E-2</v>
      </c>
      <c r="M7" s="2">
        <v>0.85005462045762969</v>
      </c>
      <c r="N7" s="24">
        <v>6.6411986712241397E-3</v>
      </c>
      <c r="O7" s="24">
        <v>0.20488968730356757</v>
      </c>
      <c r="P7" s="24">
        <v>0.33904678175388081</v>
      </c>
      <c r="Q7" s="24">
        <v>0.30286196848883662</v>
      </c>
      <c r="R7" s="24">
        <v>0.13563887675720601</v>
      </c>
      <c r="S7" s="24">
        <v>6.8609446437800734E-3</v>
      </c>
      <c r="T7" s="24">
        <v>3.6308024965443059E-3</v>
      </c>
      <c r="U7" s="24"/>
      <c r="V7" s="24"/>
      <c r="W7" s="24"/>
      <c r="X7" s="24"/>
      <c r="Y7" s="24">
        <f t="shared" si="0"/>
        <v>0.99957026011503958</v>
      </c>
      <c r="Z7">
        <v>0</v>
      </c>
      <c r="AA7">
        <v>0</v>
      </c>
      <c r="AB7">
        <v>0</v>
      </c>
      <c r="AC7">
        <v>0</v>
      </c>
      <c r="AD7">
        <v>0</v>
      </c>
      <c r="AE7">
        <v>0</v>
      </c>
      <c r="AF7">
        <v>0</v>
      </c>
      <c r="AG7">
        <v>0</v>
      </c>
      <c r="AH7">
        <v>0</v>
      </c>
      <c r="AI7">
        <v>0</v>
      </c>
      <c r="AJ7">
        <v>0</v>
      </c>
      <c r="AK7">
        <v>0</v>
      </c>
      <c r="AL7">
        <v>0</v>
      </c>
      <c r="AM7">
        <v>0</v>
      </c>
      <c r="AN7">
        <v>0</v>
      </c>
      <c r="AO7">
        <v>4.2000000000000003E-2</v>
      </c>
      <c r="AP7">
        <v>5.2000000000000005E-2</v>
      </c>
      <c r="AQ7">
        <v>0.06</v>
      </c>
      <c r="AR7">
        <v>6.2E-2</v>
      </c>
      <c r="AS7">
        <v>0.06</v>
      </c>
      <c r="AT7">
        <v>0.06</v>
      </c>
      <c r="AU7">
        <v>0.05</v>
      </c>
      <c r="AV7">
        <v>0.02</v>
      </c>
      <c r="AW7">
        <v>0</v>
      </c>
      <c r="AX7">
        <v>0</v>
      </c>
      <c r="AY7">
        <v>0</v>
      </c>
      <c r="AZ7">
        <v>0</v>
      </c>
      <c r="BA7">
        <v>0</v>
      </c>
      <c r="BB7">
        <v>3.4000000000000002E-2</v>
      </c>
      <c r="BC7">
        <v>0.08</v>
      </c>
      <c r="BD7">
        <v>0.2</v>
      </c>
      <c r="BE7">
        <v>0.372</v>
      </c>
      <c r="BF7">
        <v>0.53200000000000003</v>
      </c>
      <c r="BG7">
        <v>0.82399999999999984</v>
      </c>
      <c r="BH7">
        <v>1.1739999999999999</v>
      </c>
      <c r="BI7">
        <v>1.4419999999999999</v>
      </c>
      <c r="BJ7">
        <v>1.8380000000000003</v>
      </c>
      <c r="BK7">
        <v>2.2799999999999998</v>
      </c>
      <c r="BL7">
        <v>2.5620000000000003</v>
      </c>
      <c r="BM7">
        <v>2.91</v>
      </c>
      <c r="BN7">
        <v>3.278</v>
      </c>
      <c r="BO7">
        <v>3.464</v>
      </c>
      <c r="BP7">
        <v>3.66</v>
      </c>
      <c r="BQ7">
        <v>3.85</v>
      </c>
      <c r="BR7">
        <v>3.9160000000000004</v>
      </c>
      <c r="BS7">
        <v>3.9800000000000004</v>
      </c>
      <c r="BT7">
        <v>4.05</v>
      </c>
      <c r="BU7">
        <v>4.0839999999999996</v>
      </c>
      <c r="BV7">
        <v>4.12</v>
      </c>
      <c r="BW7">
        <v>4.1920000000000002</v>
      </c>
      <c r="BX7">
        <v>4.2379999999999995</v>
      </c>
      <c r="BY7">
        <v>4.282</v>
      </c>
      <c r="BZ7">
        <v>4.3339999999999996</v>
      </c>
      <c r="CA7">
        <v>4.3160000000000007</v>
      </c>
      <c r="CB7">
        <v>4.2840000000000007</v>
      </c>
      <c r="CC7">
        <v>4.1340000000000003</v>
      </c>
      <c r="CD7">
        <v>3.9079999999999999</v>
      </c>
      <c r="CE7">
        <v>3.6959999999999993</v>
      </c>
      <c r="CF7">
        <v>3.2640000000000002</v>
      </c>
      <c r="CG7">
        <v>2.8120000000000003</v>
      </c>
      <c r="CH7">
        <v>2.4560000000000004</v>
      </c>
      <c r="CI7">
        <v>1.9059999999999999</v>
      </c>
      <c r="CJ7">
        <v>1.4</v>
      </c>
      <c r="CK7">
        <v>1.044</v>
      </c>
      <c r="CL7">
        <v>0.55000000000000004</v>
      </c>
      <c r="CM7">
        <v>0.11199999999999999</v>
      </c>
      <c r="CN7">
        <v>2E-3</v>
      </c>
      <c r="CO7">
        <v>0</v>
      </c>
      <c r="CP7">
        <v>0</v>
      </c>
      <c r="CQ7">
        <v>0</v>
      </c>
      <c r="CR7">
        <v>0</v>
      </c>
      <c r="CS7">
        <v>0</v>
      </c>
      <c r="CT7">
        <v>0</v>
      </c>
    </row>
    <row r="8" spans="1:98" x14ac:dyDescent="0.25">
      <c r="B8" s="47" t="s">
        <v>408</v>
      </c>
      <c r="C8" t="s">
        <v>255</v>
      </c>
      <c r="D8" t="s">
        <v>119</v>
      </c>
      <c r="E8" t="s">
        <v>120</v>
      </c>
      <c r="F8" s="1">
        <v>0.5</v>
      </c>
      <c r="G8" s="1">
        <f>418-F8</f>
        <v>417.5</v>
      </c>
      <c r="I8" s="3">
        <v>369.92051257432655</v>
      </c>
      <c r="J8" s="2"/>
      <c r="K8" s="2">
        <v>1.6513559487467482</v>
      </c>
      <c r="L8" s="2">
        <v>-0.17258220287800694</v>
      </c>
      <c r="M8" s="2">
        <v>1.041297878517252</v>
      </c>
      <c r="N8" s="24">
        <v>0</v>
      </c>
      <c r="O8" s="24">
        <v>0.28382109911854214</v>
      </c>
      <c r="P8" s="24">
        <v>0.50704061241978338</v>
      </c>
      <c r="Q8" s="24">
        <v>0.15842383527801721</v>
      </c>
      <c r="R8" s="24">
        <v>4.8601069771979775E-2</v>
      </c>
      <c r="S8" s="38">
        <v>2.1133834116778107E-3</v>
      </c>
      <c r="T8" s="38">
        <v>0</v>
      </c>
      <c r="U8" s="38"/>
      <c r="V8" s="38"/>
      <c r="W8" s="38"/>
      <c r="X8" s="38"/>
      <c r="Y8" s="24">
        <f t="shared" si="0"/>
        <v>1.0000000000000002</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0.01</v>
      </c>
      <c r="BD8">
        <v>6.266666666666669E-2</v>
      </c>
      <c r="BE8">
        <v>0.13866666666666666</v>
      </c>
      <c r="BF8">
        <v>0.20666666666666669</v>
      </c>
      <c r="BG8">
        <v>0.32666666666666672</v>
      </c>
      <c r="BH8">
        <v>0.45866666666666667</v>
      </c>
      <c r="BI8">
        <v>0.55266666666666664</v>
      </c>
      <c r="BJ8">
        <v>0.67933333333333334</v>
      </c>
      <c r="BK8">
        <v>0.79933333333333323</v>
      </c>
      <c r="BL8">
        <v>0.874</v>
      </c>
      <c r="BM8">
        <v>0.96266666666666678</v>
      </c>
      <c r="BN8">
        <v>1.0813333333333333</v>
      </c>
      <c r="BO8">
        <v>1.1813333333333333</v>
      </c>
      <c r="BP8">
        <v>1.3113333333333335</v>
      </c>
      <c r="BQ8">
        <v>1.6273333333333335</v>
      </c>
      <c r="BR8">
        <v>1.8993333333333333</v>
      </c>
      <c r="BS8">
        <v>2.2173333333333334</v>
      </c>
      <c r="BT8">
        <v>2.9939999999999998</v>
      </c>
      <c r="BU8">
        <v>3.5300000000000002</v>
      </c>
      <c r="BV8">
        <v>4.078666666666666</v>
      </c>
      <c r="BW8">
        <v>5.2253333333333334</v>
      </c>
      <c r="BX8">
        <v>5.8186666666666671</v>
      </c>
      <c r="BY8">
        <v>6.3793333333333333</v>
      </c>
      <c r="BZ8">
        <v>7.1526666666666667</v>
      </c>
      <c r="CA8">
        <v>7.3546666666666676</v>
      </c>
      <c r="CB8">
        <v>7.461333333333334</v>
      </c>
      <c r="CC8">
        <v>7.2320000000000002</v>
      </c>
      <c r="CD8">
        <v>6.6786666666666656</v>
      </c>
      <c r="CE8">
        <v>6.1506666666666661</v>
      </c>
      <c r="CF8">
        <v>5.0613333333333346</v>
      </c>
      <c r="CG8">
        <v>4.0059999999999993</v>
      </c>
      <c r="CH8">
        <v>3.2053333333333334</v>
      </c>
      <c r="CI8">
        <v>2.0213333333333332</v>
      </c>
      <c r="CJ8">
        <v>0.88866666666666672</v>
      </c>
      <c r="CK8">
        <v>0.36933333333333335</v>
      </c>
      <c r="CL8">
        <v>0</v>
      </c>
      <c r="CM8">
        <v>0</v>
      </c>
      <c r="CN8">
        <v>0</v>
      </c>
      <c r="CO8">
        <v>0</v>
      </c>
      <c r="CP8">
        <v>0</v>
      </c>
      <c r="CQ8">
        <v>0</v>
      </c>
      <c r="CR8">
        <v>0</v>
      </c>
      <c r="CS8">
        <v>0</v>
      </c>
      <c r="CT8">
        <v>0</v>
      </c>
    </row>
    <row r="9" spans="1:98" ht="16.149999999999999" customHeight="1" x14ac:dyDescent="0.25">
      <c r="H9" s="2"/>
      <c r="Y9" s="24"/>
      <c r="AA9" s="2"/>
      <c r="AB9" s="2"/>
      <c r="AC9" s="2"/>
      <c r="AI9" s="1"/>
      <c r="AJ9" s="1"/>
      <c r="AM9" s="1"/>
      <c r="AO9" s="1"/>
      <c r="AP9" s="1"/>
      <c r="AR9" s="1"/>
      <c r="AU9" s="1"/>
      <c r="AV9" s="1"/>
      <c r="AW9" s="1"/>
      <c r="AX9" s="1"/>
      <c r="AY9" s="1"/>
      <c r="AZ9" s="1"/>
    </row>
    <row r="10" spans="1:98" ht="16.149999999999999" customHeight="1" x14ac:dyDescent="0.25">
      <c r="A10" t="s">
        <v>260</v>
      </c>
      <c r="H10" s="2"/>
      <c r="Y10" s="24"/>
      <c r="AA10" s="2"/>
      <c r="AB10" s="2"/>
      <c r="AC10" s="2"/>
      <c r="AI10" s="1"/>
      <c r="AJ10" s="1"/>
      <c r="AM10" s="1"/>
      <c r="AO10" s="1"/>
      <c r="AP10" s="1"/>
      <c r="AR10" s="1"/>
      <c r="AU10" s="1"/>
      <c r="AV10" s="1"/>
      <c r="AW10" s="1"/>
      <c r="AX10" s="1"/>
      <c r="AY10" s="1"/>
      <c r="AZ10" s="1"/>
    </row>
    <row r="11" spans="1:98" ht="16.149999999999999" customHeight="1" x14ac:dyDescent="0.25">
      <c r="H11" s="2"/>
      <c r="Y11" s="24"/>
      <c r="AA11" s="2"/>
      <c r="AB11" s="2"/>
      <c r="AC11" s="2"/>
      <c r="AI11" s="1"/>
      <c r="AJ11" s="1"/>
      <c r="AM11" s="1"/>
      <c r="AO11" s="1"/>
      <c r="AP11" s="1"/>
      <c r="AR11" s="1"/>
      <c r="AU11" s="1"/>
      <c r="AV11" s="1"/>
      <c r="AW11" s="1"/>
      <c r="AX11" s="1"/>
      <c r="AY11" s="1"/>
      <c r="AZ11" s="1"/>
    </row>
    <row r="12" spans="1:98" ht="16.149999999999999" customHeight="1" x14ac:dyDescent="0.25">
      <c r="H12" s="2"/>
      <c r="Y12" s="24"/>
      <c r="AA12" s="2"/>
      <c r="AB12" s="2"/>
      <c r="AC12" s="2"/>
      <c r="AI12" s="1"/>
      <c r="AJ12" s="1"/>
      <c r="AM12" s="1"/>
      <c r="AO12" s="1"/>
      <c r="AP12" s="1"/>
      <c r="AR12" s="1"/>
      <c r="AU12" s="1"/>
      <c r="AV12" s="1"/>
      <c r="AW12" s="1"/>
      <c r="AX12" s="1"/>
      <c r="AY12" s="1"/>
      <c r="AZ12" s="1"/>
    </row>
    <row r="13" spans="1:98" x14ac:dyDescent="0.25">
      <c r="Y13" s="24"/>
      <c r="Z13" s="19">
        <v>0.63438099999999997</v>
      </c>
      <c r="AA13" s="19">
        <v>0.71673799999999999</v>
      </c>
      <c r="AB13" s="19">
        <v>0.80978700000000003</v>
      </c>
      <c r="AC13" s="19">
        <v>0.91491599999999995</v>
      </c>
      <c r="AD13" s="19">
        <v>1.033693</v>
      </c>
      <c r="AE13" s="19">
        <v>1.167889</v>
      </c>
      <c r="AF13" s="19">
        <v>1.3195079999999999</v>
      </c>
      <c r="AG13" s="19">
        <v>1.49081</v>
      </c>
      <c r="AH13" s="19">
        <v>1.6843509999999999</v>
      </c>
      <c r="AI13" s="19">
        <v>1.9030180000000001</v>
      </c>
      <c r="AJ13" s="19">
        <v>2.1500729999999999</v>
      </c>
      <c r="AK13" s="19">
        <v>2.4292009999999999</v>
      </c>
      <c r="AL13" s="19">
        <v>2.744567</v>
      </c>
      <c r="AM13" s="19">
        <v>3.1008740000000001</v>
      </c>
      <c r="AN13" s="19">
        <v>3.5034380000000001</v>
      </c>
      <c r="AO13" s="19">
        <v>3.9582630000000001</v>
      </c>
      <c r="AP13" s="19">
        <v>4.4721359999999999</v>
      </c>
      <c r="AQ13" s="19">
        <v>5.052721</v>
      </c>
      <c r="AR13" s="19">
        <v>5.7086790000000001</v>
      </c>
      <c r="AS13" s="19">
        <v>6.4497949999999999</v>
      </c>
      <c r="AT13" s="19">
        <v>7.2871249999999996</v>
      </c>
      <c r="AU13" s="19">
        <v>8.2331590000000006</v>
      </c>
      <c r="AV13" s="19">
        <v>9.3020099999999992</v>
      </c>
      <c r="AW13" s="19">
        <v>10.509622</v>
      </c>
      <c r="AX13" s="19">
        <v>11.87401</v>
      </c>
      <c r="AY13" s="19">
        <v>13.415526</v>
      </c>
      <c r="AZ13" s="19">
        <v>15.157166</v>
      </c>
      <c r="BA13" s="19">
        <v>17.12491</v>
      </c>
      <c r="BB13" s="19">
        <v>19.348112</v>
      </c>
      <c r="BC13" s="19">
        <v>21.859936999999999</v>
      </c>
      <c r="BD13" s="19">
        <v>24.697852999999999</v>
      </c>
      <c r="BE13" s="19">
        <v>27.904195000000001</v>
      </c>
      <c r="BF13" s="19">
        <v>31.526793000000001</v>
      </c>
      <c r="BG13" s="19">
        <v>35.619686999999999</v>
      </c>
      <c r="BH13" s="19">
        <v>40.243931000000003</v>
      </c>
      <c r="BI13" s="19">
        <v>45.468507000000002</v>
      </c>
      <c r="BJ13" s="19">
        <v>51.371352000000002</v>
      </c>
      <c r="BK13" s="19">
        <v>58.040520000000001</v>
      </c>
      <c r="BL13" s="19">
        <v>65.575497999999996</v>
      </c>
      <c r="BM13" s="19">
        <v>74.088686999999993</v>
      </c>
      <c r="BN13" s="19">
        <v>83.707081000000002</v>
      </c>
      <c r="BO13" s="19">
        <v>94.574161000000004</v>
      </c>
      <c r="BP13" s="19">
        <v>106.852035</v>
      </c>
      <c r="BQ13" s="19">
        <v>120.723855</v>
      </c>
      <c r="BR13" s="19">
        <v>136.39655400000001</v>
      </c>
      <c r="BS13" s="19">
        <v>154.10392400000001</v>
      </c>
      <c r="BT13" s="19">
        <v>174.11011300000001</v>
      </c>
      <c r="BU13" s="19">
        <v>196.713559</v>
      </c>
      <c r="BV13" s="19">
        <v>222.25144700000001</v>
      </c>
      <c r="BW13" s="19">
        <v>251.10473200000001</v>
      </c>
      <c r="BX13" s="19">
        <v>283.70382799999999</v>
      </c>
      <c r="BY13" s="19">
        <v>320.53502800000001</v>
      </c>
      <c r="BZ13" s="19">
        <v>362.14775400000002</v>
      </c>
      <c r="CA13" s="19">
        <v>409.162757</v>
      </c>
      <c r="CB13" s="19">
        <v>462.28137500000003</v>
      </c>
      <c r="CC13" s="19">
        <v>522.29599599999995</v>
      </c>
      <c r="CD13" s="19">
        <v>590.10187699999994</v>
      </c>
      <c r="CE13" s="19">
        <v>666.71050200000002</v>
      </c>
      <c r="CF13" s="19">
        <v>753.26466600000003</v>
      </c>
      <c r="CG13" s="19">
        <v>851.05552599999999</v>
      </c>
      <c r="CH13" s="19">
        <v>961.54186100000004</v>
      </c>
      <c r="CI13" s="19">
        <v>1086.3718309999999</v>
      </c>
      <c r="CJ13" s="19">
        <v>1227.407565</v>
      </c>
      <c r="CK13" s="19">
        <v>1386.7529420000001</v>
      </c>
      <c r="CL13" s="19">
        <v>1566.7849659999999</v>
      </c>
      <c r="CM13" s="19">
        <v>1770.1892359999999</v>
      </c>
      <c r="CN13" s="19">
        <v>2000</v>
      </c>
    </row>
    <row r="14" spans="1:98" x14ac:dyDescent="0.25">
      <c r="A14" t="s">
        <v>213</v>
      </c>
      <c r="B14" t="s">
        <v>39</v>
      </c>
      <c r="C14" t="s">
        <v>256</v>
      </c>
      <c r="D14" t="s">
        <v>96</v>
      </c>
      <c r="E14" t="s">
        <v>105</v>
      </c>
      <c r="F14" s="2">
        <v>0.5</v>
      </c>
      <c r="G14" s="2">
        <f>420-F14</f>
        <v>419.5</v>
      </c>
      <c r="I14" s="3">
        <v>310.818235960121</v>
      </c>
      <c r="K14" s="2">
        <v>1.84587062802377</v>
      </c>
      <c r="L14" s="2">
        <v>-8.5245855253315503E-2</v>
      </c>
      <c r="M14" s="2">
        <v>0.919305514975577</v>
      </c>
      <c r="N14" s="39">
        <v>4.5727589437716499E-3</v>
      </c>
      <c r="O14" s="39">
        <v>0.228384716158336</v>
      </c>
      <c r="P14" s="39">
        <v>0.41036260228824001</v>
      </c>
      <c r="Q14" s="39">
        <v>0.27710630785569001</v>
      </c>
      <c r="R14" s="39">
        <v>7.7432619728357299E-2</v>
      </c>
      <c r="S14" s="39">
        <v>2.14099502560501E-3</v>
      </c>
      <c r="T14" s="39">
        <v>0</v>
      </c>
      <c r="U14" s="39">
        <v>0</v>
      </c>
      <c r="V14" s="39">
        <v>0</v>
      </c>
      <c r="W14" s="39">
        <v>0</v>
      </c>
      <c r="X14" s="39">
        <v>0</v>
      </c>
      <c r="Y14" s="24">
        <f t="shared" si="0"/>
        <v>1</v>
      </c>
      <c r="Z14">
        <v>0</v>
      </c>
      <c r="AA14">
        <v>0</v>
      </c>
      <c r="AB14">
        <v>0</v>
      </c>
      <c r="AC14">
        <v>0</v>
      </c>
      <c r="AD14">
        <v>0</v>
      </c>
      <c r="AE14">
        <v>0</v>
      </c>
      <c r="AF14">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v>0</v>
      </c>
      <c r="BB14">
        <v>0</v>
      </c>
      <c r="BC14">
        <v>0</v>
      </c>
      <c r="BD14">
        <v>0</v>
      </c>
      <c r="BE14">
        <v>0</v>
      </c>
      <c r="BF14">
        <v>0</v>
      </c>
      <c r="BG14">
        <v>0</v>
      </c>
      <c r="BH14">
        <v>0</v>
      </c>
      <c r="BI14">
        <v>0</v>
      </c>
      <c r="BJ14">
        <v>8.5491999999999999E-2</v>
      </c>
      <c r="BK14">
        <v>0.212062</v>
      </c>
      <c r="BL14">
        <v>0.47817900000000002</v>
      </c>
      <c r="BM14">
        <v>0.811002</v>
      </c>
      <c r="BN14">
        <v>1.261552</v>
      </c>
      <c r="BO14">
        <v>1.8024960000000001</v>
      </c>
      <c r="BP14">
        <v>2.4234930000000001</v>
      </c>
      <c r="BQ14">
        <v>3.0967039999999999</v>
      </c>
      <c r="BR14">
        <v>3.796243</v>
      </c>
      <c r="BS14">
        <v>4.4997410000000002</v>
      </c>
      <c r="BT14">
        <v>5.185009</v>
      </c>
      <c r="BU14">
        <v>5.8309930000000003</v>
      </c>
      <c r="BV14">
        <v>6.4168200000000004</v>
      </c>
      <c r="BW14">
        <v>6.9122399999999997</v>
      </c>
      <c r="BX14">
        <v>7.2825379999999997</v>
      </c>
      <c r="BY14">
        <v>7.4907219999999999</v>
      </c>
      <c r="BZ14">
        <v>7.495959</v>
      </c>
      <c r="CA14">
        <v>7.2649920000000003</v>
      </c>
      <c r="CB14">
        <v>6.7820070000000001</v>
      </c>
      <c r="CC14">
        <v>6.0545619999999998</v>
      </c>
      <c r="CD14">
        <v>5.1312899999999999</v>
      </c>
      <c r="CE14">
        <v>4.0794050000000004</v>
      </c>
      <c r="CF14">
        <v>2.9587889999999999</v>
      </c>
      <c r="CG14">
        <v>1.9739629999999999</v>
      </c>
      <c r="CH14">
        <v>0.67374500000000004</v>
      </c>
      <c r="CI14">
        <v>0</v>
      </c>
      <c r="CJ14">
        <v>0</v>
      </c>
      <c r="CK14">
        <v>0</v>
      </c>
      <c r="CL14">
        <v>0</v>
      </c>
      <c r="CM14">
        <v>0</v>
      </c>
      <c r="CN14">
        <v>0</v>
      </c>
    </row>
    <row r="15" spans="1:98" x14ac:dyDescent="0.25">
      <c r="A15" t="s">
        <v>201</v>
      </c>
      <c r="B15" t="s">
        <v>241</v>
      </c>
      <c r="C15" t="s">
        <v>256</v>
      </c>
      <c r="D15" t="s">
        <v>96</v>
      </c>
      <c r="E15" t="s">
        <v>105</v>
      </c>
      <c r="F15" s="2">
        <v>1</v>
      </c>
      <c r="G15" s="2">
        <f>420-F15</f>
        <v>419</v>
      </c>
      <c r="I15" s="3">
        <v>252.03045564029401</v>
      </c>
      <c r="K15" s="2">
        <v>1.90141963368727</v>
      </c>
      <c r="L15" s="2">
        <v>-3.2162369980249697E-2</v>
      </c>
      <c r="M15" s="2">
        <v>0.92310001817291998</v>
      </c>
      <c r="N15" s="39">
        <v>1.0277262607201799E-3</v>
      </c>
      <c r="O15" s="39">
        <v>0.14736836249962601</v>
      </c>
      <c r="P15" s="39">
        <v>0.36073086697859502</v>
      </c>
      <c r="Q15" s="39">
        <v>0.34450725579436597</v>
      </c>
      <c r="R15" s="39">
        <v>0.12952787182412501</v>
      </c>
      <c r="S15" s="39">
        <v>7.3308929219263099E-3</v>
      </c>
      <c r="T15" s="39">
        <v>6.17320197196975E-3</v>
      </c>
      <c r="U15" s="39">
        <v>3.3338217486726801E-3</v>
      </c>
      <c r="V15" s="39">
        <v>0</v>
      </c>
      <c r="W15" s="39">
        <v>0</v>
      </c>
      <c r="X15" s="39">
        <v>0</v>
      </c>
      <c r="Y15" s="24">
        <f t="shared" si="0"/>
        <v>1.0000000000000009</v>
      </c>
      <c r="Z15">
        <v>0</v>
      </c>
      <c r="AA15">
        <v>0</v>
      </c>
      <c r="AB15">
        <v>0</v>
      </c>
      <c r="AC15">
        <v>0</v>
      </c>
      <c r="AD15">
        <v>0</v>
      </c>
      <c r="AE15">
        <v>0</v>
      </c>
      <c r="AF15">
        <v>0</v>
      </c>
      <c r="AG15">
        <v>0</v>
      </c>
      <c r="AH15">
        <v>0</v>
      </c>
      <c r="AI15">
        <v>0</v>
      </c>
      <c r="AJ15">
        <v>0</v>
      </c>
      <c r="AK15">
        <v>0</v>
      </c>
      <c r="AL15">
        <v>0</v>
      </c>
      <c r="AM15">
        <v>0</v>
      </c>
      <c r="AN15">
        <v>0</v>
      </c>
      <c r="AO15">
        <v>0</v>
      </c>
      <c r="AP15">
        <v>0</v>
      </c>
      <c r="AQ15">
        <v>0</v>
      </c>
      <c r="AR15">
        <v>0</v>
      </c>
      <c r="AS15">
        <v>0</v>
      </c>
      <c r="AT15">
        <v>0</v>
      </c>
      <c r="AU15">
        <v>0</v>
      </c>
      <c r="AV15">
        <v>2.9263999999999998E-2</v>
      </c>
      <c r="AW15">
        <v>7.1888999999999995E-2</v>
      </c>
      <c r="AX15">
        <v>8.8067999999999994E-2</v>
      </c>
      <c r="AY15">
        <v>0.11176</v>
      </c>
      <c r="AZ15">
        <v>0.13010099999999999</v>
      </c>
      <c r="BA15">
        <v>0.140848</v>
      </c>
      <c r="BB15">
        <v>0.13820499999999999</v>
      </c>
      <c r="BC15">
        <v>0.12554299999999999</v>
      </c>
      <c r="BD15">
        <v>9.2915999999999999E-2</v>
      </c>
      <c r="BE15">
        <v>2.383E-2</v>
      </c>
      <c r="BF15">
        <v>4.3600000000000003E-4</v>
      </c>
      <c r="BG15">
        <v>0</v>
      </c>
      <c r="BH15">
        <v>8.5039999999999994E-3</v>
      </c>
      <c r="BI15">
        <v>0.100688</v>
      </c>
      <c r="BJ15">
        <v>0.27713900000000002</v>
      </c>
      <c r="BK15">
        <v>0.56821500000000003</v>
      </c>
      <c r="BL15">
        <v>0.98771200000000003</v>
      </c>
      <c r="BM15">
        <v>1.5365500000000001</v>
      </c>
      <c r="BN15">
        <v>2.2013319999999998</v>
      </c>
      <c r="BO15">
        <v>2.9531329999999998</v>
      </c>
      <c r="BP15">
        <v>3.7536420000000001</v>
      </c>
      <c r="BQ15">
        <v>4.5474860000000001</v>
      </c>
      <c r="BR15">
        <v>5.2855610000000004</v>
      </c>
      <c r="BS15">
        <v>5.9267450000000004</v>
      </c>
      <c r="BT15">
        <v>6.4383059999999999</v>
      </c>
      <c r="BU15">
        <v>6.7997990000000001</v>
      </c>
      <c r="BV15">
        <v>7.0025870000000001</v>
      </c>
      <c r="BW15">
        <v>7.0441380000000002</v>
      </c>
      <c r="BX15">
        <v>6.9291080000000003</v>
      </c>
      <c r="BY15">
        <v>6.6631</v>
      </c>
      <c r="BZ15">
        <v>6.2512460000000001</v>
      </c>
      <c r="CA15">
        <v>5.7016629999999999</v>
      </c>
      <c r="CB15">
        <v>5.0279410000000002</v>
      </c>
      <c r="CC15">
        <v>4.2547889999999997</v>
      </c>
      <c r="CD15">
        <v>3.4253309999999999</v>
      </c>
      <c r="CE15">
        <v>2.5832809999999999</v>
      </c>
      <c r="CF15">
        <v>1.759903</v>
      </c>
      <c r="CG15">
        <v>0.86781799999999998</v>
      </c>
      <c r="CH15">
        <v>0.151424</v>
      </c>
      <c r="CI15">
        <v>0</v>
      </c>
      <c r="CJ15">
        <v>0</v>
      </c>
      <c r="CK15">
        <v>0</v>
      </c>
      <c r="CL15">
        <v>0</v>
      </c>
      <c r="CM15">
        <v>0</v>
      </c>
      <c r="CN15">
        <v>0</v>
      </c>
    </row>
    <row r="16" spans="1:98" x14ac:dyDescent="0.25">
      <c r="B16" t="s">
        <v>242</v>
      </c>
      <c r="C16" t="s">
        <v>256</v>
      </c>
      <c r="D16" t="s">
        <v>96</v>
      </c>
      <c r="E16" t="s">
        <v>105</v>
      </c>
      <c r="F16" s="2">
        <v>1.5</v>
      </c>
      <c r="G16" s="2">
        <f t="shared" ref="G16:G26" si="1">420-F16</f>
        <v>418.5</v>
      </c>
      <c r="I16" s="3">
        <v>252.53638652188201</v>
      </c>
      <c r="K16" s="2">
        <v>1.80944192182222</v>
      </c>
      <c r="L16" s="2">
        <v>7.2266865625235498E-3</v>
      </c>
      <c r="M16" s="2">
        <v>0.98266539488754501</v>
      </c>
      <c r="N16" s="39">
        <v>6.1623006386690802E-3</v>
      </c>
      <c r="O16" s="39">
        <v>0.122285810546591</v>
      </c>
      <c r="P16" s="39">
        <v>0.37526228063677602</v>
      </c>
      <c r="Q16" s="39">
        <v>0.37782047863206503</v>
      </c>
      <c r="R16" s="39">
        <v>0.100424718749129</v>
      </c>
      <c r="S16" s="39">
        <v>4.9020507538251896E-3</v>
      </c>
      <c r="T16" s="39">
        <v>1.08103149812756E-2</v>
      </c>
      <c r="U16" s="39">
        <v>2.3320450616704101E-3</v>
      </c>
      <c r="V16" s="39">
        <v>0</v>
      </c>
      <c r="W16" s="39">
        <v>0</v>
      </c>
      <c r="X16" s="39">
        <v>0</v>
      </c>
      <c r="Y16" s="24">
        <f t="shared" si="0"/>
        <v>1.0000000000000013</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2.0275999999999999E-2</v>
      </c>
      <c r="AX16">
        <v>7.5452000000000005E-2</v>
      </c>
      <c r="AY16">
        <v>0.103397</v>
      </c>
      <c r="AZ16">
        <v>0.13683999999999999</v>
      </c>
      <c r="BA16">
        <v>0.17014099999999999</v>
      </c>
      <c r="BB16">
        <v>0.19878999999999999</v>
      </c>
      <c r="BC16">
        <v>0.215424</v>
      </c>
      <c r="BD16">
        <v>0.21477499999999999</v>
      </c>
      <c r="BE16">
        <v>0.19309100000000001</v>
      </c>
      <c r="BF16">
        <v>0.149864</v>
      </c>
      <c r="BG16">
        <v>0.100104</v>
      </c>
      <c r="BH16">
        <v>3.6090999999999998E-2</v>
      </c>
      <c r="BI16">
        <v>1.18E-4</v>
      </c>
      <c r="BJ16">
        <v>6.3577999999999996E-2</v>
      </c>
      <c r="BK16">
        <v>0.20858699999999999</v>
      </c>
      <c r="BL16">
        <v>0.48626900000000001</v>
      </c>
      <c r="BM16">
        <v>0.93638699999999997</v>
      </c>
      <c r="BN16">
        <v>1.56843</v>
      </c>
      <c r="BO16">
        <v>2.3785699999999999</v>
      </c>
      <c r="BP16">
        <v>3.3396889999999999</v>
      </c>
      <c r="BQ16">
        <v>4.3870050000000003</v>
      </c>
      <c r="BR16">
        <v>5.4417869999999997</v>
      </c>
      <c r="BS16">
        <v>6.417719</v>
      </c>
      <c r="BT16">
        <v>7.2262500000000003</v>
      </c>
      <c r="BU16">
        <v>7.7909639999999998</v>
      </c>
      <c r="BV16">
        <v>8.0605320000000003</v>
      </c>
      <c r="BW16">
        <v>8.0130110000000005</v>
      </c>
      <c r="BX16">
        <v>7.6656300000000002</v>
      </c>
      <c r="BY16">
        <v>7.0635579999999996</v>
      </c>
      <c r="BZ16">
        <v>6.2730670000000002</v>
      </c>
      <c r="CA16">
        <v>5.3715640000000002</v>
      </c>
      <c r="CB16">
        <v>4.4324539999999999</v>
      </c>
      <c r="CC16">
        <v>3.5232450000000002</v>
      </c>
      <c r="CD16">
        <v>2.6986490000000001</v>
      </c>
      <c r="CE16">
        <v>1.9830110000000001</v>
      </c>
      <c r="CF16">
        <v>1.403654</v>
      </c>
      <c r="CG16">
        <v>0.87899400000000005</v>
      </c>
      <c r="CH16">
        <v>0.48803200000000002</v>
      </c>
      <c r="CI16">
        <v>0.249637</v>
      </c>
      <c r="CJ16">
        <v>3.5361999999999998E-2</v>
      </c>
      <c r="CK16">
        <v>0</v>
      </c>
      <c r="CL16">
        <v>0</v>
      </c>
      <c r="CM16">
        <v>0</v>
      </c>
      <c r="CN16">
        <v>0</v>
      </c>
    </row>
    <row r="17" spans="2:92" x14ac:dyDescent="0.25">
      <c r="B17" t="s">
        <v>243</v>
      </c>
      <c r="C17" t="s">
        <v>256</v>
      </c>
      <c r="D17" t="s">
        <v>96</v>
      </c>
      <c r="E17" t="s">
        <v>105</v>
      </c>
      <c r="F17" s="2">
        <v>2</v>
      </c>
      <c r="G17" s="2">
        <f t="shared" si="1"/>
        <v>418</v>
      </c>
      <c r="I17" s="3">
        <v>312.48238787971201</v>
      </c>
      <c r="K17" s="2">
        <v>1.8237623740542199</v>
      </c>
      <c r="L17" s="2">
        <v>-0.124026156191247</v>
      </c>
      <c r="M17" s="2">
        <v>0.94600145211696196</v>
      </c>
      <c r="N17" s="39">
        <v>2.2131841997108299E-3</v>
      </c>
      <c r="O17" s="39">
        <v>0.22488544439286201</v>
      </c>
      <c r="P17" s="39">
        <v>0.42981632490108701</v>
      </c>
      <c r="Q17" s="39">
        <v>0.26307373107802201</v>
      </c>
      <c r="R17" s="39">
        <v>6.7705846535619299E-2</v>
      </c>
      <c r="S17" s="39">
        <v>1.1159593965834301E-3</v>
      </c>
      <c r="T17" s="39">
        <v>6.1450574603397002E-3</v>
      </c>
      <c r="U17" s="39">
        <v>4.7050891589834999E-3</v>
      </c>
      <c r="V17" s="39">
        <v>3.3936287679210898E-4</v>
      </c>
      <c r="W17" s="39">
        <v>0</v>
      </c>
      <c r="X17" s="39">
        <v>0</v>
      </c>
      <c r="Y17" s="24">
        <f t="shared" si="0"/>
        <v>0.99999999999999978</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5.9501999999999999E-2</v>
      </c>
      <c r="AU17">
        <v>6.1497000000000003E-2</v>
      </c>
      <c r="AV17">
        <v>7.1113999999999997E-2</v>
      </c>
      <c r="AW17">
        <v>8.0890000000000004E-2</v>
      </c>
      <c r="AX17">
        <v>9.4489000000000004E-2</v>
      </c>
      <c r="AY17">
        <v>0.107366</v>
      </c>
      <c r="AZ17">
        <v>0.118802</v>
      </c>
      <c r="BA17">
        <v>0.12596599999999999</v>
      </c>
      <c r="BB17">
        <v>0.12626899999999999</v>
      </c>
      <c r="BC17">
        <v>0.116267</v>
      </c>
      <c r="BD17">
        <v>9.5674999999999996E-2</v>
      </c>
      <c r="BE17">
        <v>6.5873000000000001E-2</v>
      </c>
      <c r="BF17">
        <v>9.5809999999999992E-3</v>
      </c>
      <c r="BG17">
        <v>0</v>
      </c>
      <c r="BH17">
        <v>0</v>
      </c>
      <c r="BI17">
        <v>2.7529999999999998E-3</v>
      </c>
      <c r="BJ17">
        <v>1.4480000000000001E-3</v>
      </c>
      <c r="BK17">
        <v>0.15343899999999999</v>
      </c>
      <c r="BL17">
        <v>0.383048</v>
      </c>
      <c r="BM17">
        <v>0.68494900000000003</v>
      </c>
      <c r="BN17">
        <v>1.0920479999999999</v>
      </c>
      <c r="BO17">
        <v>1.587739</v>
      </c>
      <c r="BP17">
        <v>2.1640139999999999</v>
      </c>
      <c r="BQ17">
        <v>2.7997480000000001</v>
      </c>
      <c r="BR17">
        <v>3.477303</v>
      </c>
      <c r="BS17">
        <v>4.1835769999999997</v>
      </c>
      <c r="BT17">
        <v>4.9059970000000002</v>
      </c>
      <c r="BU17">
        <v>5.6306019999999997</v>
      </c>
      <c r="BV17">
        <v>6.3374769999999998</v>
      </c>
      <c r="BW17">
        <v>6.9862029999999997</v>
      </c>
      <c r="BX17">
        <v>7.5202999999999998</v>
      </c>
      <c r="BY17">
        <v>7.8738159999999997</v>
      </c>
      <c r="BZ17">
        <v>7.973992</v>
      </c>
      <c r="CA17">
        <v>7.7628339999999998</v>
      </c>
      <c r="CB17">
        <v>7.213927</v>
      </c>
      <c r="CC17">
        <v>6.3481240000000003</v>
      </c>
      <c r="CD17">
        <v>5.2403110000000002</v>
      </c>
      <c r="CE17">
        <v>3.992842</v>
      </c>
      <c r="CF17">
        <v>2.7546499999999998</v>
      </c>
      <c r="CG17">
        <v>1.4694799999999999</v>
      </c>
      <c r="CH17">
        <v>0.32608799999999999</v>
      </c>
      <c r="CI17">
        <v>0</v>
      </c>
      <c r="CJ17">
        <v>0</v>
      </c>
      <c r="CK17">
        <v>0</v>
      </c>
      <c r="CL17">
        <v>0</v>
      </c>
      <c r="CM17">
        <v>0</v>
      </c>
      <c r="CN17">
        <v>0</v>
      </c>
    </row>
    <row r="18" spans="2:92" x14ac:dyDescent="0.25">
      <c r="B18" t="s">
        <v>244</v>
      </c>
      <c r="C18" t="s">
        <v>256</v>
      </c>
      <c r="D18" t="s">
        <v>96</v>
      </c>
      <c r="E18" t="s">
        <v>105</v>
      </c>
      <c r="F18" s="2">
        <v>2.5</v>
      </c>
      <c r="G18" s="2">
        <f t="shared" si="1"/>
        <v>417.5</v>
      </c>
      <c r="I18" s="3">
        <v>286.88452696972598</v>
      </c>
      <c r="K18" s="2">
        <v>1.90151657581766</v>
      </c>
      <c r="L18" s="2">
        <v>-6.5319336184759699E-2</v>
      </c>
      <c r="M18" s="2">
        <v>0.86566112119968897</v>
      </c>
      <c r="N18" s="39">
        <v>3.38287574972912E-3</v>
      </c>
      <c r="O18" s="39">
        <v>0.20806685740998199</v>
      </c>
      <c r="P18" s="39">
        <v>0.37517910134115801</v>
      </c>
      <c r="Q18" s="39">
        <v>0.30386484168997302</v>
      </c>
      <c r="R18" s="39">
        <v>0.108429423559382</v>
      </c>
      <c r="S18" s="39">
        <v>1.0769002497765701E-3</v>
      </c>
      <c r="T18" s="39">
        <v>0</v>
      </c>
      <c r="U18" s="39">
        <v>0</v>
      </c>
      <c r="V18" s="39">
        <v>0</v>
      </c>
      <c r="W18" s="39">
        <v>0</v>
      </c>
      <c r="X18" s="39">
        <v>0</v>
      </c>
      <c r="Y18" s="24">
        <f t="shared" si="0"/>
        <v>1.0000000000000007</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I18">
        <v>0</v>
      </c>
      <c r="BJ18">
        <v>0</v>
      </c>
      <c r="BK18">
        <v>0.17757100000000001</v>
      </c>
      <c r="BL18">
        <v>0.64569100000000001</v>
      </c>
      <c r="BM18">
        <v>1.1712009999999999</v>
      </c>
      <c r="BN18">
        <v>1.8494349999999999</v>
      </c>
      <c r="BO18">
        <v>2.5915879999999998</v>
      </c>
      <c r="BP18">
        <v>3.3538779999999999</v>
      </c>
      <c r="BQ18">
        <v>4.0722050000000003</v>
      </c>
      <c r="BR18">
        <v>4.7008809999999999</v>
      </c>
      <c r="BS18">
        <v>5.2185220000000001</v>
      </c>
      <c r="BT18">
        <v>5.625864</v>
      </c>
      <c r="BU18">
        <v>5.9454060000000002</v>
      </c>
      <c r="BV18">
        <v>6.209168</v>
      </c>
      <c r="BW18">
        <v>6.438733</v>
      </c>
      <c r="BX18">
        <v>6.6345130000000001</v>
      </c>
      <c r="BY18">
        <v>6.7701750000000001</v>
      </c>
      <c r="BZ18">
        <v>6.7926219999999997</v>
      </c>
      <c r="CA18">
        <v>6.6382250000000003</v>
      </c>
      <c r="CB18">
        <v>6.2549710000000003</v>
      </c>
      <c r="CC18">
        <v>5.6199170000000001</v>
      </c>
      <c r="CD18">
        <v>4.7620570000000004</v>
      </c>
      <c r="CE18">
        <v>3.746105</v>
      </c>
      <c r="CF18">
        <v>2.6518220000000001</v>
      </c>
      <c r="CG18">
        <v>1.6310210000000001</v>
      </c>
      <c r="CH18">
        <v>0.49842900000000001</v>
      </c>
      <c r="CI18">
        <v>0</v>
      </c>
      <c r="CJ18">
        <v>0</v>
      </c>
      <c r="CK18">
        <v>0</v>
      </c>
      <c r="CL18">
        <v>0</v>
      </c>
      <c r="CM18">
        <v>0</v>
      </c>
      <c r="CN18">
        <v>0</v>
      </c>
    </row>
    <row r="19" spans="2:92" x14ac:dyDescent="0.25">
      <c r="B19" t="s">
        <v>245</v>
      </c>
      <c r="C19" t="s">
        <v>256</v>
      </c>
      <c r="D19" t="s">
        <v>96</v>
      </c>
      <c r="E19" t="s">
        <v>105</v>
      </c>
      <c r="F19" s="2">
        <v>3</v>
      </c>
      <c r="G19" s="2">
        <f t="shared" si="1"/>
        <v>417</v>
      </c>
      <c r="I19" s="3">
        <v>350.74812586240699</v>
      </c>
      <c r="K19" s="2">
        <v>1.7735925016570899</v>
      </c>
      <c r="L19" s="2">
        <v>-0.140108175365629</v>
      </c>
      <c r="M19" s="2">
        <v>0.96319028215866498</v>
      </c>
      <c r="N19" s="39">
        <v>5.0703058559240901E-3</v>
      </c>
      <c r="O19" s="39">
        <v>0.28024728667861598</v>
      </c>
      <c r="P19" s="39">
        <v>0.44352783704521498</v>
      </c>
      <c r="Q19" s="39">
        <v>0.21934118314381601</v>
      </c>
      <c r="R19" s="39">
        <v>5.1281768943508201E-2</v>
      </c>
      <c r="S19" s="39">
        <v>5.3161833292136905E-4</v>
      </c>
      <c r="T19" s="39">
        <v>0</v>
      </c>
      <c r="U19" s="39">
        <v>0</v>
      </c>
      <c r="V19" s="39">
        <v>0</v>
      </c>
      <c r="W19" s="39">
        <v>0</v>
      </c>
      <c r="X19" s="39">
        <v>0</v>
      </c>
      <c r="Y19" s="24">
        <f t="shared" si="0"/>
        <v>1.0000000000000007</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v>8.7659000000000001E-2</v>
      </c>
      <c r="BL19">
        <v>0.29094700000000001</v>
      </c>
      <c r="BM19">
        <v>0.50814899999999996</v>
      </c>
      <c r="BN19">
        <v>0.82344799999999996</v>
      </c>
      <c r="BO19">
        <v>1.203614</v>
      </c>
      <c r="BP19">
        <v>1.6517280000000001</v>
      </c>
      <c r="BQ19">
        <v>2.1593960000000001</v>
      </c>
      <c r="BR19">
        <v>2.724405</v>
      </c>
      <c r="BS19">
        <v>3.3520370000000002</v>
      </c>
      <c r="BT19">
        <v>4.0487849999999996</v>
      </c>
      <c r="BU19">
        <v>4.8179080000000001</v>
      </c>
      <c r="BV19">
        <v>5.6515310000000003</v>
      </c>
      <c r="BW19">
        <v>6.5109370000000002</v>
      </c>
      <c r="BX19">
        <v>7.327439</v>
      </c>
      <c r="BY19">
        <v>8.0113020000000006</v>
      </c>
      <c r="BZ19">
        <v>8.4532620000000005</v>
      </c>
      <c r="CA19">
        <v>8.5513150000000007</v>
      </c>
      <c r="CB19">
        <v>8.2391919999999992</v>
      </c>
      <c r="CC19">
        <v>7.5015549999999998</v>
      </c>
      <c r="CD19">
        <v>6.4045449999999997</v>
      </c>
      <c r="CE19">
        <v>5.0642170000000002</v>
      </c>
      <c r="CF19">
        <v>3.5862039999999999</v>
      </c>
      <c r="CG19">
        <v>2.283372</v>
      </c>
      <c r="CH19">
        <v>0.74705299999999997</v>
      </c>
      <c r="CI19">
        <v>0</v>
      </c>
      <c r="CJ19">
        <v>0</v>
      </c>
      <c r="CK19">
        <v>0</v>
      </c>
      <c r="CL19">
        <v>0</v>
      </c>
      <c r="CM19">
        <v>0</v>
      </c>
      <c r="CN19">
        <v>0</v>
      </c>
    </row>
    <row r="20" spans="2:92" x14ac:dyDescent="0.25">
      <c r="B20" t="s">
        <v>246</v>
      </c>
      <c r="C20" t="s">
        <v>256</v>
      </c>
      <c r="D20" t="s">
        <v>96</v>
      </c>
      <c r="E20" t="s">
        <v>105</v>
      </c>
      <c r="F20" s="2">
        <v>3.5</v>
      </c>
      <c r="G20" s="2">
        <f t="shared" si="1"/>
        <v>416.5</v>
      </c>
      <c r="I20" s="3">
        <v>394.635802467151</v>
      </c>
      <c r="K20" s="2">
        <v>1.7200321510874801</v>
      </c>
      <c r="L20" s="2">
        <v>-0.175196267562506</v>
      </c>
      <c r="M20" s="2">
        <v>1.02795503994402</v>
      </c>
      <c r="N20" s="39">
        <v>7.6302551389485799E-3</v>
      </c>
      <c r="O20" s="39">
        <v>0.34593464285109299</v>
      </c>
      <c r="P20" s="39">
        <v>0.44792688338457098</v>
      </c>
      <c r="Q20" s="39">
        <v>0.15911846990183701</v>
      </c>
      <c r="R20" s="39">
        <v>3.7933307869884803E-2</v>
      </c>
      <c r="S20" s="39">
        <v>1.45644085366612E-3</v>
      </c>
      <c r="T20" s="39">
        <v>0</v>
      </c>
      <c r="U20" s="39">
        <v>0</v>
      </c>
      <c r="V20" s="39">
        <v>0</v>
      </c>
      <c r="W20" s="39">
        <v>0</v>
      </c>
      <c r="X20" s="39">
        <v>0</v>
      </c>
      <c r="Y20" s="24">
        <f t="shared" si="0"/>
        <v>1.0000000000000004</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0</v>
      </c>
      <c r="BI20">
        <v>0</v>
      </c>
      <c r="BJ20">
        <v>6.2181E-2</v>
      </c>
      <c r="BK20">
        <v>0.137623</v>
      </c>
      <c r="BL20">
        <v>0.28046599999999999</v>
      </c>
      <c r="BM20">
        <v>0.43730000000000002</v>
      </c>
      <c r="BN20">
        <v>0.63576100000000002</v>
      </c>
      <c r="BO20">
        <v>0.86123400000000006</v>
      </c>
      <c r="BP20">
        <v>1.1194539999999999</v>
      </c>
      <c r="BQ20">
        <v>1.4200539999999999</v>
      </c>
      <c r="BR20">
        <v>1.785382</v>
      </c>
      <c r="BS20">
        <v>2.2490649999999999</v>
      </c>
      <c r="BT20">
        <v>2.8486050000000001</v>
      </c>
      <c r="BU20">
        <v>3.6156190000000001</v>
      </c>
      <c r="BV20">
        <v>4.5629039999999996</v>
      </c>
      <c r="BW20">
        <v>5.6581859999999997</v>
      </c>
      <c r="BX20">
        <v>6.8197330000000003</v>
      </c>
      <c r="BY20">
        <v>7.9284140000000001</v>
      </c>
      <c r="BZ20">
        <v>8.8279289999999992</v>
      </c>
      <c r="CA20">
        <v>9.3575199999999992</v>
      </c>
      <c r="CB20">
        <v>9.3934420000000003</v>
      </c>
      <c r="CC20">
        <v>8.8682499999999997</v>
      </c>
      <c r="CD20">
        <v>7.8239229999999997</v>
      </c>
      <c r="CE20">
        <v>6.3842829999999999</v>
      </c>
      <c r="CF20">
        <v>4.6419730000000001</v>
      </c>
      <c r="CG20">
        <v>3.156469</v>
      </c>
      <c r="CH20">
        <v>1.124233</v>
      </c>
      <c r="CI20">
        <v>0</v>
      </c>
      <c r="CJ20">
        <v>0</v>
      </c>
      <c r="CK20">
        <v>0</v>
      </c>
      <c r="CL20">
        <v>0</v>
      </c>
      <c r="CM20">
        <v>0</v>
      </c>
      <c r="CN20">
        <v>0</v>
      </c>
    </row>
    <row r="21" spans="2:92" x14ac:dyDescent="0.25">
      <c r="B21" t="s">
        <v>247</v>
      </c>
      <c r="C21" t="s">
        <v>256</v>
      </c>
      <c r="D21" t="s">
        <v>96</v>
      </c>
      <c r="E21" t="s">
        <v>105</v>
      </c>
      <c r="F21" s="2">
        <v>4</v>
      </c>
      <c r="G21" s="2">
        <f t="shared" si="1"/>
        <v>416</v>
      </c>
      <c r="I21" s="3">
        <v>357.24627032807098</v>
      </c>
      <c r="K21" s="2">
        <v>1.73136957751112</v>
      </c>
      <c r="L21" s="2">
        <v>-0.20304603492790499</v>
      </c>
      <c r="M21" s="2">
        <v>1.0958673980345199</v>
      </c>
      <c r="N21" s="39">
        <v>1.6326312669103299E-4</v>
      </c>
      <c r="O21" s="39">
        <v>0.27538805396162602</v>
      </c>
      <c r="P21" s="39">
        <v>0.48687723402968802</v>
      </c>
      <c r="Q21" s="39">
        <v>0.177400481102959</v>
      </c>
      <c r="R21" s="39">
        <v>4.7674968081155698E-2</v>
      </c>
      <c r="S21" s="39">
        <v>6.8283396412033397E-3</v>
      </c>
      <c r="T21" s="39">
        <v>1.7863545268178901E-3</v>
      </c>
      <c r="U21" s="39">
        <v>3.6218870127454799E-3</v>
      </c>
      <c r="V21" s="39">
        <v>2.5941851711294798E-4</v>
      </c>
      <c r="W21" s="39">
        <v>0</v>
      </c>
      <c r="X21" s="39">
        <v>0</v>
      </c>
      <c r="Y21" s="24">
        <f t="shared" si="0"/>
        <v>0.99999999999999944</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4.5484999999999998E-2</v>
      </c>
      <c r="AU21">
        <v>5.2937999999999999E-2</v>
      </c>
      <c r="AV21">
        <v>5.9222999999999998E-2</v>
      </c>
      <c r="AW21">
        <v>6.9749000000000005E-2</v>
      </c>
      <c r="AX21">
        <v>7.1476999999999999E-2</v>
      </c>
      <c r="AY21">
        <v>7.2361999999999996E-2</v>
      </c>
      <c r="AZ21">
        <v>6.7845000000000003E-2</v>
      </c>
      <c r="BA21">
        <v>5.7651000000000001E-2</v>
      </c>
      <c r="BB21">
        <v>4.6883000000000001E-2</v>
      </c>
      <c r="BC21">
        <v>2.3153E-2</v>
      </c>
      <c r="BD21">
        <v>0</v>
      </c>
      <c r="BE21">
        <v>0</v>
      </c>
      <c r="BF21">
        <v>0</v>
      </c>
      <c r="BG21">
        <v>6.9410000000000001E-3</v>
      </c>
      <c r="BH21">
        <v>5.6602E-2</v>
      </c>
      <c r="BI21">
        <v>0.14496899999999999</v>
      </c>
      <c r="BJ21">
        <v>0.24753800000000001</v>
      </c>
      <c r="BK21">
        <v>0.373946</v>
      </c>
      <c r="BL21">
        <v>0.51688500000000004</v>
      </c>
      <c r="BM21">
        <v>0.66798299999999999</v>
      </c>
      <c r="BN21">
        <v>0.82528599999999996</v>
      </c>
      <c r="BO21">
        <v>0.99465800000000004</v>
      </c>
      <c r="BP21">
        <v>1.1971149999999999</v>
      </c>
      <c r="BQ21">
        <v>1.467225</v>
      </c>
      <c r="BR21">
        <v>1.852028</v>
      </c>
      <c r="BS21">
        <v>2.4028879999999999</v>
      </c>
      <c r="BT21">
        <v>3.1616719999999998</v>
      </c>
      <c r="BU21">
        <v>4.1437410000000003</v>
      </c>
      <c r="BV21">
        <v>5.3231909999999996</v>
      </c>
      <c r="BW21">
        <v>6.6092550000000001</v>
      </c>
      <c r="BX21">
        <v>7.8573630000000003</v>
      </c>
      <c r="BY21">
        <v>8.8976410000000001</v>
      </c>
      <c r="BZ21">
        <v>9.5498999999999992</v>
      </c>
      <c r="CA21">
        <v>9.6723850000000002</v>
      </c>
      <c r="CB21">
        <v>9.1955030000000004</v>
      </c>
      <c r="CC21">
        <v>8.1513969999999993</v>
      </c>
      <c r="CD21">
        <v>6.6649609999999999</v>
      </c>
      <c r="CE21">
        <v>4.9159519999999999</v>
      </c>
      <c r="CF21">
        <v>3.2326260000000002</v>
      </c>
      <c r="CG21">
        <v>1.2795270000000001</v>
      </c>
      <c r="CH21">
        <v>2.4055E-2</v>
      </c>
      <c r="CI21">
        <v>0</v>
      </c>
      <c r="CJ21">
        <v>0</v>
      </c>
      <c r="CK21">
        <v>0</v>
      </c>
      <c r="CL21">
        <v>0</v>
      </c>
      <c r="CM21">
        <v>0</v>
      </c>
      <c r="CN21">
        <v>0</v>
      </c>
    </row>
    <row r="22" spans="2:92" x14ac:dyDescent="0.25">
      <c r="B22" t="s">
        <v>248</v>
      </c>
      <c r="C22" t="s">
        <v>256</v>
      </c>
      <c r="D22" t="s">
        <v>96</v>
      </c>
      <c r="E22" t="s">
        <v>105</v>
      </c>
      <c r="F22" s="2">
        <v>4.5</v>
      </c>
      <c r="G22" s="2">
        <f t="shared" si="1"/>
        <v>415.5</v>
      </c>
      <c r="I22" s="3">
        <v>332.30419336290902</v>
      </c>
      <c r="K22" s="2">
        <v>1.86054015405493</v>
      </c>
      <c r="L22" s="2">
        <v>-0.19823514077662699</v>
      </c>
      <c r="M22" s="2">
        <v>0.95323123345329497</v>
      </c>
      <c r="N22" s="39">
        <v>3.72584033637231E-3</v>
      </c>
      <c r="O22" s="39">
        <v>0.27277820069452502</v>
      </c>
      <c r="P22" s="39">
        <v>0.42091604079818801</v>
      </c>
      <c r="Q22" s="39">
        <v>0.220584586723232</v>
      </c>
      <c r="R22" s="39">
        <v>7.9713540186597404E-2</v>
      </c>
      <c r="S22" s="39">
        <v>2.2817912610851501E-3</v>
      </c>
      <c r="T22" s="39">
        <v>0</v>
      </c>
      <c r="U22" s="39">
        <v>0</v>
      </c>
      <c r="V22" s="39">
        <v>0</v>
      </c>
      <c r="W22" s="39">
        <v>0</v>
      </c>
      <c r="X22" s="39">
        <v>0</v>
      </c>
      <c r="Y22" s="24">
        <f t="shared" si="0"/>
        <v>0.99999999999999989</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0</v>
      </c>
      <c r="BI22">
        <v>0</v>
      </c>
      <c r="BJ22">
        <v>7.6499999999999999E-2</v>
      </c>
      <c r="BK22">
        <v>0.25010500000000002</v>
      </c>
      <c r="BL22">
        <v>0.59165199999999996</v>
      </c>
      <c r="BM22">
        <v>0.95351300000000005</v>
      </c>
      <c r="BN22">
        <v>1.393732</v>
      </c>
      <c r="BO22">
        <v>1.8513379999999999</v>
      </c>
      <c r="BP22">
        <v>2.304227</v>
      </c>
      <c r="BQ22">
        <v>2.7298369999999998</v>
      </c>
      <c r="BR22">
        <v>3.129435</v>
      </c>
      <c r="BS22">
        <v>3.5287799999999998</v>
      </c>
      <c r="BT22">
        <v>3.9705159999999999</v>
      </c>
      <c r="BU22">
        <v>4.5033079999999996</v>
      </c>
      <c r="BV22">
        <v>5.1614969999999998</v>
      </c>
      <c r="BW22">
        <v>5.9353210000000001</v>
      </c>
      <c r="BX22">
        <v>6.7617750000000001</v>
      </c>
      <c r="BY22">
        <v>7.5340069999999999</v>
      </c>
      <c r="BZ22">
        <v>8.1083569999999998</v>
      </c>
      <c r="CA22">
        <v>8.3412290000000002</v>
      </c>
      <c r="CB22">
        <v>8.1303929999999998</v>
      </c>
      <c r="CC22">
        <v>7.4431149999999997</v>
      </c>
      <c r="CD22">
        <v>6.3413449999999996</v>
      </c>
      <c r="CE22">
        <v>4.9535720000000003</v>
      </c>
      <c r="CF22">
        <v>3.4571990000000001</v>
      </c>
      <c r="CG22">
        <v>2.0002849999999999</v>
      </c>
      <c r="CH22">
        <v>0.54896100000000003</v>
      </c>
      <c r="CI22">
        <v>0</v>
      </c>
      <c r="CJ22">
        <v>0</v>
      </c>
      <c r="CK22">
        <v>0</v>
      </c>
      <c r="CL22">
        <v>0</v>
      </c>
      <c r="CM22">
        <v>0</v>
      </c>
      <c r="CN22">
        <v>0</v>
      </c>
    </row>
    <row r="23" spans="2:92" x14ac:dyDescent="0.25">
      <c r="B23" t="s">
        <v>249</v>
      </c>
      <c r="C23" t="s">
        <v>256</v>
      </c>
      <c r="D23" t="s">
        <v>96</v>
      </c>
      <c r="E23" t="s">
        <v>105</v>
      </c>
      <c r="F23" s="2">
        <v>5</v>
      </c>
      <c r="G23" s="2">
        <f t="shared" si="1"/>
        <v>415</v>
      </c>
      <c r="I23" s="3">
        <v>292.13747667079298</v>
      </c>
      <c r="K23" s="2">
        <v>1.9516715407012</v>
      </c>
      <c r="L23" s="2">
        <v>-0.14935278791987999</v>
      </c>
      <c r="M23" s="2">
        <v>0.89415827758755895</v>
      </c>
      <c r="N23" s="39">
        <v>2.9786918001571501E-3</v>
      </c>
      <c r="O23" s="39">
        <v>0.22356316816960101</v>
      </c>
      <c r="P23" s="39">
        <v>0.38531530727927599</v>
      </c>
      <c r="Q23" s="39">
        <v>0.26537394592588798</v>
      </c>
      <c r="R23" s="39">
        <v>0.108750527083207</v>
      </c>
      <c r="S23" s="39">
        <v>4.6025796477130098E-3</v>
      </c>
      <c r="T23" s="39">
        <v>4.3594394142364504E-3</v>
      </c>
      <c r="U23" s="39">
        <v>5.05634067992119E-3</v>
      </c>
      <c r="V23" s="39">
        <v>0</v>
      </c>
      <c r="W23" s="39">
        <v>0</v>
      </c>
      <c r="X23" s="39">
        <v>0</v>
      </c>
      <c r="Y23" s="24">
        <f t="shared" si="0"/>
        <v>0.99999999999999989</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c r="AT23">
        <v>0</v>
      </c>
      <c r="AU23">
        <v>4.6608999999999998E-2</v>
      </c>
      <c r="AV23">
        <v>7.7574000000000004E-2</v>
      </c>
      <c r="AW23">
        <v>9.5011999999999999E-2</v>
      </c>
      <c r="AX23">
        <v>0.11715200000000001</v>
      </c>
      <c r="AY23">
        <v>0.13372200000000001</v>
      </c>
      <c r="AZ23">
        <v>0.14280499999999999</v>
      </c>
      <c r="BA23">
        <v>0.13719100000000001</v>
      </c>
      <c r="BB23">
        <v>0.125198</v>
      </c>
      <c r="BC23">
        <v>6.6314999999999999E-2</v>
      </c>
      <c r="BD23">
        <v>0</v>
      </c>
      <c r="BE23">
        <v>0</v>
      </c>
      <c r="BF23">
        <v>0</v>
      </c>
      <c r="BG23">
        <v>0</v>
      </c>
      <c r="BH23">
        <v>0</v>
      </c>
      <c r="BI23">
        <v>4.4000000000000002E-4</v>
      </c>
      <c r="BJ23">
        <v>0.17668400000000001</v>
      </c>
      <c r="BK23">
        <v>0.466862</v>
      </c>
      <c r="BL23">
        <v>0.86359799999999998</v>
      </c>
      <c r="BM23">
        <v>1.3536029999999999</v>
      </c>
      <c r="BN23">
        <v>1.9078740000000001</v>
      </c>
      <c r="BO23">
        <v>2.4884400000000002</v>
      </c>
      <c r="BP23">
        <v>3.0572759999999999</v>
      </c>
      <c r="BQ23">
        <v>3.5786920000000002</v>
      </c>
      <c r="BR23">
        <v>4.0395859999999999</v>
      </c>
      <c r="BS23">
        <v>4.4483579999999998</v>
      </c>
      <c r="BT23">
        <v>4.830349</v>
      </c>
      <c r="BU23">
        <v>5.2199350000000004</v>
      </c>
      <c r="BV23">
        <v>5.6449189999999998</v>
      </c>
      <c r="BW23">
        <v>6.1045389999999999</v>
      </c>
      <c r="BX23">
        <v>6.5626389999999999</v>
      </c>
      <c r="BY23">
        <v>6.9519690000000001</v>
      </c>
      <c r="BZ23">
        <v>7.1797589999999998</v>
      </c>
      <c r="CA23">
        <v>7.1534870000000002</v>
      </c>
      <c r="CB23">
        <v>6.8087929999999997</v>
      </c>
      <c r="CC23">
        <v>6.1309969999999998</v>
      </c>
      <c r="CD23">
        <v>5.1708090000000002</v>
      </c>
      <c r="CE23">
        <v>4.0221159999999996</v>
      </c>
      <c r="CF23">
        <v>2.8246129999999998</v>
      </c>
      <c r="CG23">
        <v>1.6332070000000001</v>
      </c>
      <c r="CH23">
        <v>0.43887700000000002</v>
      </c>
      <c r="CI23">
        <v>0</v>
      </c>
      <c r="CJ23">
        <v>0</v>
      </c>
      <c r="CK23">
        <v>0</v>
      </c>
      <c r="CL23">
        <v>0</v>
      </c>
      <c r="CM23">
        <v>0</v>
      </c>
      <c r="CN23">
        <v>0</v>
      </c>
    </row>
    <row r="24" spans="2:92" x14ac:dyDescent="0.25">
      <c r="B24" t="s">
        <v>250</v>
      </c>
      <c r="C24" t="s">
        <v>256</v>
      </c>
      <c r="D24" t="s">
        <v>96</v>
      </c>
      <c r="E24" t="s">
        <v>105</v>
      </c>
      <c r="F24" s="2">
        <v>5.5</v>
      </c>
      <c r="G24" s="2">
        <f t="shared" si="1"/>
        <v>414.5</v>
      </c>
      <c r="I24" s="3">
        <v>331.99839257975998</v>
      </c>
      <c r="K24" s="2">
        <v>1.99507857396072</v>
      </c>
      <c r="L24" s="2">
        <v>-0.229462459719185</v>
      </c>
      <c r="M24" s="2">
        <v>0.94611649524792096</v>
      </c>
      <c r="N24" s="39">
        <v>1.2020726989823699E-2</v>
      </c>
      <c r="O24" s="39">
        <v>0.29485336527129602</v>
      </c>
      <c r="P24" s="39">
        <v>0.38041081895860102</v>
      </c>
      <c r="Q24" s="39">
        <v>0.20573133540487301</v>
      </c>
      <c r="R24" s="39">
        <v>8.9741724185602306E-2</v>
      </c>
      <c r="S24" s="39">
        <v>4.0769489265026901E-3</v>
      </c>
      <c r="T24" s="39">
        <v>5.2035863280787001E-3</v>
      </c>
      <c r="U24" s="39">
        <v>7.5550763405037502E-3</v>
      </c>
      <c r="V24" s="39">
        <v>4.0641759471924402E-4</v>
      </c>
      <c r="W24" s="39">
        <v>0</v>
      </c>
      <c r="X24" s="39">
        <v>0</v>
      </c>
      <c r="Y24" s="24">
        <f t="shared" si="0"/>
        <v>1.0000000000000004</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7.1259000000000003E-2</v>
      </c>
      <c r="AU24">
        <v>9.0429999999999996E-2</v>
      </c>
      <c r="AV24">
        <v>0.11352</v>
      </c>
      <c r="AW24">
        <v>0.13975799999999999</v>
      </c>
      <c r="AX24">
        <v>0.160911</v>
      </c>
      <c r="AY24">
        <v>0.17558299999999999</v>
      </c>
      <c r="AZ24">
        <v>0.17943799999999999</v>
      </c>
      <c r="BA24">
        <v>0.165849</v>
      </c>
      <c r="BB24">
        <v>0.145094</v>
      </c>
      <c r="BC24">
        <v>7.4665999999999996E-2</v>
      </c>
      <c r="BD24">
        <v>0</v>
      </c>
      <c r="BE24">
        <v>0</v>
      </c>
      <c r="BF24">
        <v>0</v>
      </c>
      <c r="BG24">
        <v>0</v>
      </c>
      <c r="BH24">
        <v>0</v>
      </c>
      <c r="BI24">
        <v>3.8400000000000001E-4</v>
      </c>
      <c r="BJ24">
        <v>0.15562500000000001</v>
      </c>
      <c r="BK24">
        <v>0.41500700000000001</v>
      </c>
      <c r="BL24">
        <v>0.758849</v>
      </c>
      <c r="BM24">
        <v>1.1658029999999999</v>
      </c>
      <c r="BN24">
        <v>1.60572</v>
      </c>
      <c r="BO24">
        <v>2.0419239999999999</v>
      </c>
      <c r="BP24">
        <v>2.4432230000000001</v>
      </c>
      <c r="BQ24">
        <v>2.7889810000000002</v>
      </c>
      <c r="BR24">
        <v>3.0851299999999999</v>
      </c>
      <c r="BS24">
        <v>3.3618299999999999</v>
      </c>
      <c r="BT24">
        <v>3.6673840000000002</v>
      </c>
      <c r="BU24">
        <v>4.0568900000000001</v>
      </c>
      <c r="BV24">
        <v>4.5734570000000003</v>
      </c>
      <c r="BW24">
        <v>5.2222189999999999</v>
      </c>
      <c r="BX24">
        <v>5.9601059999999997</v>
      </c>
      <c r="BY24">
        <v>6.702591</v>
      </c>
      <c r="BZ24">
        <v>7.3273260000000002</v>
      </c>
      <c r="CA24">
        <v>7.7023219999999997</v>
      </c>
      <c r="CB24">
        <v>7.720866</v>
      </c>
      <c r="CC24">
        <v>7.3242469999999997</v>
      </c>
      <c r="CD24">
        <v>6.5321100000000003</v>
      </c>
      <c r="CE24">
        <v>5.4279279999999996</v>
      </c>
      <c r="CF24">
        <v>4.1286519999999998</v>
      </c>
      <c r="CG24">
        <v>2.8443299999999998</v>
      </c>
      <c r="CH24">
        <v>1.458215</v>
      </c>
      <c r="CI24">
        <v>0.212371</v>
      </c>
      <c r="CJ24">
        <v>0</v>
      </c>
      <c r="CK24">
        <v>0</v>
      </c>
      <c r="CL24">
        <v>0</v>
      </c>
      <c r="CM24">
        <v>0</v>
      </c>
      <c r="CN24">
        <v>0</v>
      </c>
    </row>
    <row r="25" spans="2:92" x14ac:dyDescent="0.25">
      <c r="B25" t="s">
        <v>251</v>
      </c>
      <c r="C25" t="s">
        <v>256</v>
      </c>
      <c r="D25" t="s">
        <v>96</v>
      </c>
      <c r="E25" t="s">
        <v>105</v>
      </c>
      <c r="F25" s="2">
        <v>6</v>
      </c>
      <c r="G25" s="2">
        <f t="shared" si="1"/>
        <v>414</v>
      </c>
      <c r="I25" s="3">
        <v>351.79798729573997</v>
      </c>
      <c r="K25" s="2">
        <v>1.79711278752548</v>
      </c>
      <c r="L25" s="2">
        <v>-0.21276013722214901</v>
      </c>
      <c r="M25" s="2">
        <v>1.1069373134893501</v>
      </c>
      <c r="N25" s="39">
        <v>2.3100086098713198E-3</v>
      </c>
      <c r="O25" s="39">
        <v>0.27731075483888601</v>
      </c>
      <c r="P25" s="39">
        <v>0.465676095696132</v>
      </c>
      <c r="Q25" s="39">
        <v>0.18279708321402099</v>
      </c>
      <c r="R25" s="39">
        <v>5.2015095745383801E-2</v>
      </c>
      <c r="S25" s="39">
        <v>7.0365620242496601E-3</v>
      </c>
      <c r="T25" s="39">
        <v>3.5982628415241898E-3</v>
      </c>
      <c r="U25" s="39">
        <v>7.0105115682409297E-3</v>
      </c>
      <c r="V25" s="39">
        <v>2.24562546169096E-3</v>
      </c>
      <c r="W25" s="39">
        <v>0</v>
      </c>
      <c r="X25" s="39">
        <v>0</v>
      </c>
      <c r="Y25" s="24">
        <f t="shared" si="0"/>
        <v>0.99999999999999978</v>
      </c>
      <c r="Z25">
        <v>0</v>
      </c>
      <c r="AA25">
        <v>0</v>
      </c>
      <c r="AB25">
        <v>0</v>
      </c>
      <c r="AC25">
        <v>0</v>
      </c>
      <c r="AD25">
        <v>0</v>
      </c>
      <c r="AE25">
        <v>0</v>
      </c>
      <c r="AF25">
        <v>0</v>
      </c>
      <c r="AG25">
        <v>0</v>
      </c>
      <c r="AH25">
        <v>0</v>
      </c>
      <c r="AI25">
        <v>0</v>
      </c>
      <c r="AJ25">
        <v>0</v>
      </c>
      <c r="AK25">
        <v>0</v>
      </c>
      <c r="AL25">
        <v>0</v>
      </c>
      <c r="AM25">
        <v>0</v>
      </c>
      <c r="AN25">
        <v>0</v>
      </c>
      <c r="AO25">
        <v>0</v>
      </c>
      <c r="AP25">
        <v>0</v>
      </c>
      <c r="AQ25">
        <v>2.7954E-2</v>
      </c>
      <c r="AR25">
        <v>6.8039000000000002E-2</v>
      </c>
      <c r="AS25">
        <v>7.6305999999999999E-2</v>
      </c>
      <c r="AT25">
        <v>9.1635999999999995E-2</v>
      </c>
      <c r="AU25">
        <v>0.106325</v>
      </c>
      <c r="AV25">
        <v>0.119853</v>
      </c>
      <c r="AW25">
        <v>0.130384</v>
      </c>
      <c r="AX25">
        <v>0.13641800000000001</v>
      </c>
      <c r="AY25">
        <v>0.136437</v>
      </c>
      <c r="AZ25">
        <v>0.12954099999999999</v>
      </c>
      <c r="BA25">
        <v>0.112705</v>
      </c>
      <c r="BB25">
        <v>9.8017999999999994E-2</v>
      </c>
      <c r="BC25">
        <v>5.1824000000000002E-2</v>
      </c>
      <c r="BD25">
        <v>0</v>
      </c>
      <c r="BE25">
        <v>0</v>
      </c>
      <c r="BF25">
        <v>0</v>
      </c>
      <c r="BG25">
        <v>1.5306E-2</v>
      </c>
      <c r="BH25">
        <v>7.1825E-2</v>
      </c>
      <c r="BI25">
        <v>0.140573</v>
      </c>
      <c r="BJ25">
        <v>0.245672</v>
      </c>
      <c r="BK25">
        <v>0.37971100000000002</v>
      </c>
      <c r="BL25">
        <v>0.536856</v>
      </c>
      <c r="BM25">
        <v>0.71110499999999999</v>
      </c>
      <c r="BN25">
        <v>0.898451</v>
      </c>
      <c r="BO25">
        <v>1.102101</v>
      </c>
      <c r="BP25">
        <v>1.3378909999999999</v>
      </c>
      <c r="BQ25">
        <v>1.632976</v>
      </c>
      <c r="BR25">
        <v>2.02643</v>
      </c>
      <c r="BS25">
        <v>2.5620180000000001</v>
      </c>
      <c r="BT25">
        <v>3.275865</v>
      </c>
      <c r="BU25">
        <v>4.1814910000000003</v>
      </c>
      <c r="BV25">
        <v>5.2564830000000002</v>
      </c>
      <c r="BW25">
        <v>6.420979</v>
      </c>
      <c r="BX25">
        <v>7.5475789999999998</v>
      </c>
      <c r="BY25">
        <v>8.4865960000000005</v>
      </c>
      <c r="BZ25">
        <v>9.0789840000000002</v>
      </c>
      <c r="CA25">
        <v>9.1989239999999999</v>
      </c>
      <c r="CB25">
        <v>8.7843180000000007</v>
      </c>
      <c r="CC25">
        <v>7.8583780000000001</v>
      </c>
      <c r="CD25">
        <v>6.5310560000000004</v>
      </c>
      <c r="CE25">
        <v>4.9609430000000003</v>
      </c>
      <c r="CF25">
        <v>3.3959030000000001</v>
      </c>
      <c r="CG25">
        <v>1.7357929999999999</v>
      </c>
      <c r="CH25">
        <v>0.34035399999999999</v>
      </c>
      <c r="CI25">
        <v>0</v>
      </c>
      <c r="CJ25">
        <v>0</v>
      </c>
      <c r="CK25">
        <v>0</v>
      </c>
      <c r="CL25">
        <v>0</v>
      </c>
      <c r="CM25">
        <v>0</v>
      </c>
      <c r="CN25">
        <v>0</v>
      </c>
    </row>
    <row r="26" spans="2:92" x14ac:dyDescent="0.25">
      <c r="B26" t="s">
        <v>3</v>
      </c>
      <c r="C26" t="s">
        <v>256</v>
      </c>
      <c r="D26" t="s">
        <v>96</v>
      </c>
      <c r="E26" t="s">
        <v>105</v>
      </c>
      <c r="F26" s="2">
        <v>6.5</v>
      </c>
      <c r="G26" s="2">
        <f t="shared" si="1"/>
        <v>413.5</v>
      </c>
      <c r="I26" s="3">
        <v>292.95109661840399</v>
      </c>
      <c r="K26" s="2">
        <v>2.22777577599595</v>
      </c>
      <c r="L26" s="2">
        <v>-0.20795747145198501</v>
      </c>
      <c r="M26" s="2">
        <v>0.887533816241454</v>
      </c>
      <c r="N26" s="39">
        <v>2.0572238670983602E-2</v>
      </c>
      <c r="O26" s="39">
        <v>0.26121834740234501</v>
      </c>
      <c r="P26" s="39">
        <v>0.32817940255243799</v>
      </c>
      <c r="Q26" s="39">
        <v>0.22051748428580101</v>
      </c>
      <c r="R26" s="39">
        <v>0.12882075339151999</v>
      </c>
      <c r="S26" s="39">
        <v>1.6895433696912099E-2</v>
      </c>
      <c r="T26" s="39">
        <v>5.2831120311829204E-3</v>
      </c>
      <c r="U26" s="39">
        <v>1.2297631050330601E-2</v>
      </c>
      <c r="V26" s="39">
        <v>5.6018579528962697E-3</v>
      </c>
      <c r="W26" s="39">
        <v>6.1373896559032901E-4</v>
      </c>
      <c r="X26" s="39">
        <v>0</v>
      </c>
      <c r="Y26" s="24">
        <f t="shared" si="0"/>
        <v>0.99999999999999978</v>
      </c>
      <c r="Z26">
        <v>0</v>
      </c>
      <c r="AA26">
        <v>0</v>
      </c>
      <c r="AB26">
        <v>0</v>
      </c>
      <c r="AC26">
        <v>0</v>
      </c>
      <c r="AD26">
        <v>0</v>
      </c>
      <c r="AE26">
        <v>0</v>
      </c>
      <c r="AF26">
        <v>0</v>
      </c>
      <c r="AG26">
        <v>0</v>
      </c>
      <c r="AH26">
        <v>0</v>
      </c>
      <c r="AI26">
        <v>0</v>
      </c>
      <c r="AJ26">
        <v>0</v>
      </c>
      <c r="AK26">
        <v>0</v>
      </c>
      <c r="AL26">
        <v>0</v>
      </c>
      <c r="AM26">
        <v>1.1603E-2</v>
      </c>
      <c r="AN26">
        <v>5.5820000000000002E-2</v>
      </c>
      <c r="AO26">
        <v>5.9525000000000002E-2</v>
      </c>
      <c r="AP26">
        <v>7.2392999999999999E-2</v>
      </c>
      <c r="AQ26">
        <v>8.7969000000000006E-2</v>
      </c>
      <c r="AR26">
        <v>0.109125</v>
      </c>
      <c r="AS26">
        <v>0.13354199999999999</v>
      </c>
      <c r="AT26">
        <v>0.160576</v>
      </c>
      <c r="AU26">
        <v>0.18778900000000001</v>
      </c>
      <c r="AV26">
        <v>0.21254300000000001</v>
      </c>
      <c r="AW26">
        <v>0.231262</v>
      </c>
      <c r="AX26">
        <v>0.24001</v>
      </c>
      <c r="AY26">
        <v>0.235512</v>
      </c>
      <c r="AZ26">
        <v>0.21543699999999999</v>
      </c>
      <c r="BA26">
        <v>0.17763699999999999</v>
      </c>
      <c r="BB26">
        <v>0.13112699999999999</v>
      </c>
      <c r="BC26">
        <v>5.7764000000000003E-2</v>
      </c>
      <c r="BD26">
        <v>0</v>
      </c>
      <c r="BE26">
        <v>0</v>
      </c>
      <c r="BF26">
        <v>0</v>
      </c>
      <c r="BG26">
        <v>1.7454000000000001E-2</v>
      </c>
      <c r="BH26">
        <v>0.12604000000000001</v>
      </c>
      <c r="BI26">
        <v>0.32833000000000001</v>
      </c>
      <c r="BJ26">
        <v>0.61811000000000005</v>
      </c>
      <c r="BK26">
        <v>0.98870100000000005</v>
      </c>
      <c r="BL26">
        <v>1.42096</v>
      </c>
      <c r="BM26">
        <v>1.884822</v>
      </c>
      <c r="BN26">
        <v>2.3442859999999999</v>
      </c>
      <c r="BO26">
        <v>2.7630940000000002</v>
      </c>
      <c r="BP26">
        <v>3.1145459999999998</v>
      </c>
      <c r="BQ26">
        <v>3.3849200000000002</v>
      </c>
      <c r="BR26">
        <v>3.585159</v>
      </c>
      <c r="BS26">
        <v>3.7456339999999999</v>
      </c>
      <c r="BT26">
        <v>3.9098269999999999</v>
      </c>
      <c r="BU26">
        <v>4.1247319999999998</v>
      </c>
      <c r="BV26">
        <v>4.4266560000000004</v>
      </c>
      <c r="BW26">
        <v>4.8242640000000003</v>
      </c>
      <c r="BX26">
        <v>5.2916730000000003</v>
      </c>
      <c r="BY26">
        <v>5.7731779999999997</v>
      </c>
      <c r="BZ26">
        <v>6.1859270000000004</v>
      </c>
      <c r="CA26">
        <v>6.437951</v>
      </c>
      <c r="CB26">
        <v>6.4505790000000003</v>
      </c>
      <c r="CC26">
        <v>6.1746460000000001</v>
      </c>
      <c r="CD26">
        <v>5.6105179999999999</v>
      </c>
      <c r="CE26">
        <v>4.8022919999999996</v>
      </c>
      <c r="CF26">
        <v>3.8323839999999998</v>
      </c>
      <c r="CG26">
        <v>2.8056869999999998</v>
      </c>
      <c r="CH26">
        <v>1.8387370000000001</v>
      </c>
      <c r="CI26">
        <v>0.80054499999999995</v>
      </c>
      <c r="CJ26">
        <v>8.7139999999999995E-3</v>
      </c>
      <c r="CK26">
        <v>0</v>
      </c>
      <c r="CL26">
        <v>0</v>
      </c>
      <c r="CM26">
        <v>0</v>
      </c>
      <c r="CN26">
        <v>0</v>
      </c>
    </row>
    <row r="27" spans="2:92" x14ac:dyDescent="0.25">
      <c r="B27" t="s">
        <v>40</v>
      </c>
      <c r="C27" t="s">
        <v>256</v>
      </c>
      <c r="D27" t="s">
        <v>96</v>
      </c>
      <c r="E27" t="s">
        <v>105</v>
      </c>
      <c r="F27" s="2">
        <v>6.8</v>
      </c>
      <c r="G27" s="2">
        <f>420-F27</f>
        <v>413.2</v>
      </c>
      <c r="I27" s="3">
        <v>207.925905026831</v>
      </c>
      <c r="K27" s="2">
        <v>2.0106977827694599</v>
      </c>
      <c r="L27" s="2">
        <v>5.6666097029075798E-3</v>
      </c>
      <c r="M27" s="2">
        <v>0.95703929415248501</v>
      </c>
      <c r="N27" s="39">
        <v>6.8510786251383099E-4</v>
      </c>
      <c r="O27" s="39">
        <v>0.10571660507278401</v>
      </c>
      <c r="P27" s="39">
        <v>0.287533930960503</v>
      </c>
      <c r="Q27" s="39">
        <v>0.36636626484168699</v>
      </c>
      <c r="R27" s="39">
        <v>0.19203954770861101</v>
      </c>
      <c r="S27" s="39">
        <v>1.4703544423608699E-2</v>
      </c>
      <c r="T27" s="39">
        <v>9.4967172106004208E-3</v>
      </c>
      <c r="U27" s="39">
        <v>1.39613551671825E-2</v>
      </c>
      <c r="V27" s="39">
        <v>6.3062946598225304E-3</v>
      </c>
      <c r="W27" s="39">
        <v>3.1906320926883302E-3</v>
      </c>
      <c r="X27" s="39">
        <v>0</v>
      </c>
      <c r="Y27" s="24">
        <f t="shared" si="0"/>
        <v>1.0000000000000013</v>
      </c>
      <c r="Z27">
        <v>0</v>
      </c>
      <c r="AA27">
        <v>0</v>
      </c>
      <c r="AB27">
        <v>0</v>
      </c>
      <c r="AC27">
        <v>0</v>
      </c>
      <c r="AD27">
        <v>0</v>
      </c>
      <c r="AE27">
        <v>0</v>
      </c>
      <c r="AF27">
        <v>0</v>
      </c>
      <c r="AG27">
        <v>0</v>
      </c>
      <c r="AH27">
        <v>0</v>
      </c>
      <c r="AI27">
        <v>0</v>
      </c>
      <c r="AJ27">
        <v>5.2492999999999998E-2</v>
      </c>
      <c r="AK27">
        <v>6.0329000000000001E-2</v>
      </c>
      <c r="AL27">
        <v>6.7523E-2</v>
      </c>
      <c r="AM27">
        <v>7.0642999999999997E-2</v>
      </c>
      <c r="AN27">
        <v>7.6349E-2</v>
      </c>
      <c r="AO27">
        <v>8.1878000000000006E-2</v>
      </c>
      <c r="AP27">
        <v>8.9894000000000002E-2</v>
      </c>
      <c r="AQ27">
        <v>0.10140399999999999</v>
      </c>
      <c r="AR27">
        <v>0.117323</v>
      </c>
      <c r="AS27">
        <v>0.13824700000000001</v>
      </c>
      <c r="AT27">
        <v>0.16413</v>
      </c>
      <c r="AU27">
        <v>0.19390399999999999</v>
      </c>
      <c r="AV27">
        <v>0.22574900000000001</v>
      </c>
      <c r="AW27">
        <v>0.25631599999999999</v>
      </c>
      <c r="AX27">
        <v>0.28128399999999998</v>
      </c>
      <c r="AY27">
        <v>0.29535600000000001</v>
      </c>
      <c r="AZ27">
        <v>0.29314299999999999</v>
      </c>
      <c r="BA27">
        <v>0.27024900000000002</v>
      </c>
      <c r="BB27">
        <v>0.224298</v>
      </c>
      <c r="BC27">
        <v>0.15765599999999999</v>
      </c>
      <c r="BD27">
        <v>7.6097999999999999E-2</v>
      </c>
      <c r="BE27">
        <v>1.33E-3</v>
      </c>
      <c r="BF27">
        <v>0</v>
      </c>
      <c r="BG27">
        <v>0</v>
      </c>
      <c r="BH27">
        <v>1.9273999999999999E-2</v>
      </c>
      <c r="BI27">
        <v>0.22081400000000001</v>
      </c>
      <c r="BJ27">
        <v>0.572542</v>
      </c>
      <c r="BK27">
        <v>1.0843689999999999</v>
      </c>
      <c r="BL27">
        <v>1.7503409999999999</v>
      </c>
      <c r="BM27">
        <v>2.5430920000000001</v>
      </c>
      <c r="BN27">
        <v>3.4132060000000002</v>
      </c>
      <c r="BO27">
        <v>4.2951670000000002</v>
      </c>
      <c r="BP27">
        <v>5.1187339999999999</v>
      </c>
      <c r="BQ27">
        <v>5.8094380000000001</v>
      </c>
      <c r="BR27">
        <v>6.31846</v>
      </c>
      <c r="BS27">
        <v>6.6219640000000002</v>
      </c>
      <c r="BT27">
        <v>6.7206999999999999</v>
      </c>
      <c r="BU27">
        <v>6.6392090000000001</v>
      </c>
      <c r="BV27">
        <v>6.4152680000000002</v>
      </c>
      <c r="BW27">
        <v>6.0902919999999998</v>
      </c>
      <c r="BX27">
        <v>5.7002269999999999</v>
      </c>
      <c r="BY27">
        <v>5.2654059999999996</v>
      </c>
      <c r="BZ27">
        <v>4.7929830000000004</v>
      </c>
      <c r="CA27">
        <v>4.280907</v>
      </c>
      <c r="CB27">
        <v>3.7222170000000001</v>
      </c>
      <c r="CC27">
        <v>3.1236570000000001</v>
      </c>
      <c r="CD27">
        <v>2.494828</v>
      </c>
      <c r="CE27">
        <v>1.8472390000000001</v>
      </c>
      <c r="CF27">
        <v>1.285752</v>
      </c>
      <c r="CG27">
        <v>0.45737499999999998</v>
      </c>
      <c r="CH27">
        <v>0.100943</v>
      </c>
      <c r="CI27">
        <v>0</v>
      </c>
      <c r="CJ27">
        <v>0</v>
      </c>
      <c r="CK27">
        <v>0</v>
      </c>
      <c r="CL27">
        <v>0</v>
      </c>
      <c r="CM27">
        <v>0</v>
      </c>
      <c r="CN27">
        <v>0</v>
      </c>
    </row>
    <row r="28" spans="2:92" x14ac:dyDescent="0.25">
      <c r="F28" s="2"/>
      <c r="Y28" s="24"/>
    </row>
    <row r="29" spans="2:92" x14ac:dyDescent="0.25">
      <c r="B29" t="s">
        <v>32</v>
      </c>
      <c r="C29" t="s">
        <v>259</v>
      </c>
      <c r="D29" t="s">
        <v>106</v>
      </c>
      <c r="E29" t="s">
        <v>107</v>
      </c>
      <c r="F29" s="2">
        <v>1</v>
      </c>
      <c r="G29" s="2">
        <v>430.5</v>
      </c>
      <c r="I29" s="3">
        <v>73.472353259862302</v>
      </c>
      <c r="K29" s="2">
        <v>4.3137152461539703</v>
      </c>
      <c r="L29" s="2">
        <v>-0.449878450688114</v>
      </c>
      <c r="M29" s="2">
        <v>0.90175336915992899</v>
      </c>
      <c r="N29" s="24">
        <v>0</v>
      </c>
      <c r="O29" s="24">
        <v>3.0288146508959501E-2</v>
      </c>
      <c r="P29" s="24">
        <v>0.154322270266704</v>
      </c>
      <c r="Q29" s="24">
        <v>0.29276553628705998</v>
      </c>
      <c r="R29" s="24">
        <v>0.185187915830272</v>
      </c>
      <c r="S29" s="24">
        <v>6.9534928616233893E-2</v>
      </c>
      <c r="T29" s="24">
        <v>8.0233788380889903E-2</v>
      </c>
      <c r="U29" s="24">
        <v>8.2030177147348698E-2</v>
      </c>
      <c r="V29" s="24">
        <v>6.4993660813374293E-2</v>
      </c>
      <c r="W29" s="24">
        <v>3.5811078887732002E-2</v>
      </c>
      <c r="X29" s="24">
        <v>4.8324972614258903E-3</v>
      </c>
      <c r="Y29" s="24">
        <f t="shared" si="0"/>
        <v>1.0000000000000004</v>
      </c>
      <c r="Z29">
        <v>0</v>
      </c>
      <c r="AA29">
        <v>0</v>
      </c>
      <c r="AB29">
        <v>0</v>
      </c>
      <c r="AC29">
        <v>0</v>
      </c>
      <c r="AD29">
        <v>0</v>
      </c>
      <c r="AE29">
        <v>0</v>
      </c>
      <c r="AF29">
        <v>4.7928999999999999E-2</v>
      </c>
      <c r="AG29">
        <v>0.117394</v>
      </c>
      <c r="AH29">
        <v>0.24410699999999999</v>
      </c>
      <c r="AI29">
        <v>0.346696</v>
      </c>
      <c r="AJ29">
        <v>0.46288499999999999</v>
      </c>
      <c r="AK29">
        <v>0.57716299999999998</v>
      </c>
      <c r="AL29">
        <v>0.68662199999999995</v>
      </c>
      <c r="AM29">
        <v>0.79037299999999999</v>
      </c>
      <c r="AN29">
        <v>0.88734900000000005</v>
      </c>
      <c r="AO29">
        <v>0.97755800000000004</v>
      </c>
      <c r="AP29">
        <v>1.0607139999999999</v>
      </c>
      <c r="AQ29">
        <v>1.1367039999999999</v>
      </c>
      <c r="AR29">
        <v>1.205578</v>
      </c>
      <c r="AS29">
        <v>1.2675909999999999</v>
      </c>
      <c r="AT29">
        <v>1.323882</v>
      </c>
      <c r="AU29">
        <v>1.374825</v>
      </c>
      <c r="AV29">
        <v>1.42038</v>
      </c>
      <c r="AW29">
        <v>1.459616</v>
      </c>
      <c r="AX29">
        <v>1.4907809999999999</v>
      </c>
      <c r="AY29">
        <v>1.510902</v>
      </c>
      <c r="AZ29">
        <v>1.5165569999999999</v>
      </c>
      <c r="BA29">
        <v>1.5040199999999999</v>
      </c>
      <c r="BB29">
        <v>1.4702299999999999</v>
      </c>
      <c r="BC29">
        <v>1.4140779999999999</v>
      </c>
      <c r="BD29">
        <v>1.337385</v>
      </c>
      <c r="BE29">
        <v>1.2490399999999999</v>
      </c>
      <c r="BF29">
        <v>1.163308</v>
      </c>
      <c r="BG29">
        <v>1.10188</v>
      </c>
      <c r="BH29">
        <v>1.0918159999999999</v>
      </c>
      <c r="BI29">
        <v>1.1624859999999999</v>
      </c>
      <c r="BJ29">
        <v>1.3429169999999999</v>
      </c>
      <c r="BK29">
        <v>1.650307</v>
      </c>
      <c r="BL29">
        <v>2.0874359999999998</v>
      </c>
      <c r="BM29">
        <v>2.6383559999999999</v>
      </c>
      <c r="BN29">
        <v>3.2666919999999999</v>
      </c>
      <c r="BO29">
        <v>3.917853</v>
      </c>
      <c r="BP29">
        <v>4.527075</v>
      </c>
      <c r="BQ29">
        <v>5.0213000000000001</v>
      </c>
      <c r="BR29">
        <v>5.3451060000000004</v>
      </c>
      <c r="BS29">
        <v>5.4636139999999997</v>
      </c>
      <c r="BT29">
        <v>5.3660100000000002</v>
      </c>
      <c r="BU29">
        <v>5.068854</v>
      </c>
      <c r="BV29">
        <v>4.6101229999999997</v>
      </c>
      <c r="BW29">
        <v>4.045445</v>
      </c>
      <c r="BX29">
        <v>3.4362249999999999</v>
      </c>
      <c r="BY29">
        <v>2.833615</v>
      </c>
      <c r="BZ29">
        <v>2.2770299999999999</v>
      </c>
      <c r="CA29">
        <v>1.7886610000000001</v>
      </c>
      <c r="CB29">
        <v>1.3768149999999999</v>
      </c>
      <c r="CC29">
        <v>1.033088</v>
      </c>
      <c r="CD29">
        <v>0.75387199999999999</v>
      </c>
      <c r="CE29">
        <v>0.511069</v>
      </c>
      <c r="CF29">
        <v>0.18659100000000001</v>
      </c>
      <c r="CG29">
        <v>5.21E-2</v>
      </c>
      <c r="CH29">
        <v>0</v>
      </c>
      <c r="CI29">
        <v>0</v>
      </c>
      <c r="CJ29">
        <v>0</v>
      </c>
      <c r="CK29">
        <v>0</v>
      </c>
      <c r="CL29">
        <v>0</v>
      </c>
      <c r="CM29">
        <v>0</v>
      </c>
      <c r="CN29">
        <v>0</v>
      </c>
    </row>
    <row r="30" spans="2:92" x14ac:dyDescent="0.25">
      <c r="B30" t="s">
        <v>33</v>
      </c>
      <c r="C30" t="s">
        <v>259</v>
      </c>
      <c r="D30" t="s">
        <v>106</v>
      </c>
      <c r="E30" t="s">
        <v>107</v>
      </c>
      <c r="F30" s="2">
        <v>1.5</v>
      </c>
      <c r="G30" s="2">
        <v>430</v>
      </c>
      <c r="I30" s="3">
        <v>143.40657943122599</v>
      </c>
      <c r="K30" s="2">
        <v>1.65264511471088</v>
      </c>
      <c r="L30" s="2">
        <v>-0.15179769839974999</v>
      </c>
      <c r="M30" s="2">
        <v>1.1775623530930801</v>
      </c>
      <c r="N30" s="24">
        <v>0</v>
      </c>
      <c r="O30" s="24">
        <v>0</v>
      </c>
      <c r="P30" s="24">
        <v>0.10390060730229</v>
      </c>
      <c r="Q30" s="24">
        <v>0.52499473036960598</v>
      </c>
      <c r="R30" s="24">
        <v>0.30703819154331502</v>
      </c>
      <c r="S30" s="24">
        <v>1.48398364565554E-2</v>
      </c>
      <c r="T30" s="24">
        <v>1.9198683710549301E-2</v>
      </c>
      <c r="U30" s="24">
        <v>1.8499555002955099E-2</v>
      </c>
      <c r="V30" s="24">
        <v>6.3458967728040197E-3</v>
      </c>
      <c r="W30" s="24">
        <v>4.9562950081302399E-3</v>
      </c>
      <c r="X30" s="24">
        <v>2.26203833794187E-4</v>
      </c>
      <c r="Y30" s="24">
        <f t="shared" si="0"/>
        <v>0.99999999999999933</v>
      </c>
      <c r="Z30">
        <v>0</v>
      </c>
      <c r="AA30">
        <v>0</v>
      </c>
      <c r="AB30">
        <v>0</v>
      </c>
      <c r="AC30">
        <v>0</v>
      </c>
      <c r="AD30">
        <v>0</v>
      </c>
      <c r="AE30">
        <v>0</v>
      </c>
      <c r="AF30">
        <v>0</v>
      </c>
      <c r="AG30">
        <v>0</v>
      </c>
      <c r="AH30">
        <v>9.9410000000000002E-3</v>
      </c>
      <c r="AI30">
        <v>5.9548999999999998E-2</v>
      </c>
      <c r="AJ30">
        <v>7.4667999999999998E-2</v>
      </c>
      <c r="AK30">
        <v>8.899E-2</v>
      </c>
      <c r="AL30">
        <v>9.6906999999999993E-2</v>
      </c>
      <c r="AM30">
        <v>9.9959000000000006E-2</v>
      </c>
      <c r="AN30">
        <v>9.8960000000000006E-2</v>
      </c>
      <c r="AO30">
        <v>9.6723000000000003E-2</v>
      </c>
      <c r="AP30">
        <v>9.5898999999999998E-2</v>
      </c>
      <c r="AQ30">
        <v>9.9109000000000003E-2</v>
      </c>
      <c r="AR30">
        <v>0.109391</v>
      </c>
      <c r="AS30">
        <v>0.12984000000000001</v>
      </c>
      <c r="AT30">
        <v>0.16289200000000001</v>
      </c>
      <c r="AU30">
        <v>0.20905000000000001</v>
      </c>
      <c r="AV30">
        <v>0.26705899999999999</v>
      </c>
      <c r="AW30">
        <v>0.332343</v>
      </c>
      <c r="AX30">
        <v>0.39780500000000002</v>
      </c>
      <c r="AY30">
        <v>0.45283800000000002</v>
      </c>
      <c r="AZ30">
        <v>0.48533999999999999</v>
      </c>
      <c r="BA30">
        <v>0.483852</v>
      </c>
      <c r="BB30">
        <v>0.43841599999999997</v>
      </c>
      <c r="BC30">
        <v>0.34977599999999998</v>
      </c>
      <c r="BD30">
        <v>0.21931</v>
      </c>
      <c r="BE30">
        <v>6.9033999999999998E-2</v>
      </c>
      <c r="BF30">
        <v>4.1250000000000002E-3</v>
      </c>
      <c r="BG30">
        <v>0</v>
      </c>
      <c r="BH30">
        <v>7.8949999999999992E-3</v>
      </c>
      <c r="BI30">
        <v>0.14793100000000001</v>
      </c>
      <c r="BJ30">
        <v>0.54949499999999996</v>
      </c>
      <c r="BK30">
        <v>1.268918</v>
      </c>
      <c r="BL30">
        <v>2.3454009999999998</v>
      </c>
      <c r="BM30">
        <v>3.7597019999999999</v>
      </c>
      <c r="BN30">
        <v>5.4145339999999997</v>
      </c>
      <c r="BO30">
        <v>7.1409929999999999</v>
      </c>
      <c r="BP30">
        <v>8.7198139999999995</v>
      </c>
      <c r="BQ30">
        <v>9.9029140000000009</v>
      </c>
      <c r="BR30">
        <v>10.504606000000001</v>
      </c>
      <c r="BS30">
        <v>10.425483</v>
      </c>
      <c r="BT30">
        <v>9.6713249999999995</v>
      </c>
      <c r="BU30">
        <v>8.3608239999999991</v>
      </c>
      <c r="BV30">
        <v>6.7003680000000001</v>
      </c>
      <c r="BW30">
        <v>4.9058799999999998</v>
      </c>
      <c r="BX30">
        <v>3.2733880000000002</v>
      </c>
      <c r="BY30">
        <v>1.7218530000000001</v>
      </c>
      <c r="BZ30">
        <v>0.22861500000000001</v>
      </c>
      <c r="CA30">
        <v>1.8287999999999999E-2</v>
      </c>
      <c r="CB30">
        <v>0</v>
      </c>
      <c r="CC30">
        <v>0</v>
      </c>
      <c r="CD30">
        <v>0</v>
      </c>
      <c r="CE30">
        <v>0</v>
      </c>
      <c r="CF30">
        <v>0</v>
      </c>
      <c r="CG30">
        <v>0</v>
      </c>
      <c r="CH30">
        <v>0</v>
      </c>
      <c r="CI30">
        <v>0</v>
      </c>
      <c r="CJ30">
        <v>0</v>
      </c>
      <c r="CK30">
        <v>0</v>
      </c>
      <c r="CL30">
        <v>0</v>
      </c>
      <c r="CM30">
        <v>0</v>
      </c>
      <c r="CN30">
        <v>0</v>
      </c>
    </row>
    <row r="31" spans="2:92" x14ac:dyDescent="0.25">
      <c r="B31" t="s">
        <v>237</v>
      </c>
      <c r="C31" t="s">
        <v>259</v>
      </c>
      <c r="D31" t="s">
        <v>106</v>
      </c>
      <c r="E31" t="s">
        <v>107</v>
      </c>
      <c r="F31" s="2">
        <v>2</v>
      </c>
      <c r="G31" s="2">
        <v>429.5</v>
      </c>
      <c r="I31" s="3">
        <v>142.94342346968699</v>
      </c>
      <c r="K31" s="2">
        <v>1.58426825831037</v>
      </c>
      <c r="L31" s="2">
        <v>-9.3543974326985593E-2</v>
      </c>
      <c r="M31" s="2">
        <v>1.0348063281656099</v>
      </c>
      <c r="N31" s="24">
        <v>0</v>
      </c>
      <c r="O31" s="24">
        <v>0</v>
      </c>
      <c r="P31" s="24">
        <v>9.8024221417910395E-2</v>
      </c>
      <c r="Q31" s="24">
        <v>0.52796247309928701</v>
      </c>
      <c r="R31" s="24">
        <v>0.31960540166850299</v>
      </c>
      <c r="S31" s="24">
        <v>1.60805579843026E-2</v>
      </c>
      <c r="T31" s="24">
        <v>1.5638375421883802E-2</v>
      </c>
      <c r="U31" s="24">
        <v>1.5775176601332701E-2</v>
      </c>
      <c r="V31" s="24">
        <v>3.7430253237832299E-3</v>
      </c>
      <c r="W31" s="24">
        <v>3.1707684829979099E-3</v>
      </c>
      <c r="X31" s="24">
        <v>0</v>
      </c>
      <c r="Y31" s="24">
        <f t="shared" si="0"/>
        <v>1.0000000000000009</v>
      </c>
      <c r="Z31">
        <v>0</v>
      </c>
      <c r="AA31">
        <v>0</v>
      </c>
      <c r="AB31">
        <v>0</v>
      </c>
      <c r="AC31">
        <v>0</v>
      </c>
      <c r="AD31">
        <v>0</v>
      </c>
      <c r="AE31">
        <v>0</v>
      </c>
      <c r="AF31">
        <v>0</v>
      </c>
      <c r="AG31">
        <v>0</v>
      </c>
      <c r="AH31">
        <v>0</v>
      </c>
      <c r="AI31">
        <v>0</v>
      </c>
      <c r="AJ31">
        <v>5.8706000000000001E-2</v>
      </c>
      <c r="AK31">
        <v>6.6125000000000003E-2</v>
      </c>
      <c r="AL31">
        <v>7.1121000000000004E-2</v>
      </c>
      <c r="AM31">
        <v>6.5881999999999996E-2</v>
      </c>
      <c r="AN31">
        <v>6.1956999999999998E-2</v>
      </c>
      <c r="AO31">
        <v>5.5523000000000003E-2</v>
      </c>
      <c r="AP31">
        <v>5.1513000000000003E-2</v>
      </c>
      <c r="AQ31">
        <v>5.2475000000000001E-2</v>
      </c>
      <c r="AR31">
        <v>6.1366999999999998E-2</v>
      </c>
      <c r="AS31">
        <v>8.1345000000000001E-2</v>
      </c>
      <c r="AT31">
        <v>0.114608</v>
      </c>
      <c r="AU31">
        <v>0.16136800000000001</v>
      </c>
      <c r="AV31">
        <v>0.22001699999999999</v>
      </c>
      <c r="AW31">
        <v>0.28550799999999998</v>
      </c>
      <c r="AX31">
        <v>0.35027700000000001</v>
      </c>
      <c r="AY31">
        <v>0.40338000000000002</v>
      </c>
      <c r="AZ31">
        <v>0.43254999999999999</v>
      </c>
      <c r="BA31">
        <v>0.42656899999999998</v>
      </c>
      <c r="BB31">
        <v>0.37601699999999999</v>
      </c>
      <c r="BC31">
        <v>0.28320699999999999</v>
      </c>
      <c r="BD31">
        <v>0.15063199999999999</v>
      </c>
      <c r="BE31">
        <v>2.7889999999999998E-3</v>
      </c>
      <c r="BF31">
        <v>0</v>
      </c>
      <c r="BG31">
        <v>0</v>
      </c>
      <c r="BH31">
        <v>8.3009999999999994E-3</v>
      </c>
      <c r="BI31">
        <v>0.16329399999999999</v>
      </c>
      <c r="BJ31">
        <v>0.60348900000000005</v>
      </c>
      <c r="BK31">
        <v>1.373162</v>
      </c>
      <c r="BL31">
        <v>2.5049760000000001</v>
      </c>
      <c r="BM31">
        <v>3.971527</v>
      </c>
      <c r="BN31">
        <v>5.665686</v>
      </c>
      <c r="BO31">
        <v>7.4100729999999997</v>
      </c>
      <c r="BP31">
        <v>8.9799629999999997</v>
      </c>
      <c r="BQ31">
        <v>10.127041999999999</v>
      </c>
      <c r="BR31">
        <v>10.670750999999999</v>
      </c>
      <c r="BS31">
        <v>10.520121</v>
      </c>
      <c r="BT31">
        <v>9.6913999999999998</v>
      </c>
      <c r="BU31">
        <v>8.3137070000000008</v>
      </c>
      <c r="BV31">
        <v>6.5995429999999997</v>
      </c>
      <c r="BW31">
        <v>4.7757059999999996</v>
      </c>
      <c r="BX31">
        <v>3.125562</v>
      </c>
      <c r="BY31">
        <v>1.5663629999999999</v>
      </c>
      <c r="BZ31">
        <v>9.6395999999999996E-2</v>
      </c>
      <c r="CA31">
        <v>0</v>
      </c>
      <c r="CB31">
        <v>0</v>
      </c>
      <c r="CC31">
        <v>0</v>
      </c>
      <c r="CD31">
        <v>0</v>
      </c>
      <c r="CE31">
        <v>0</v>
      </c>
      <c r="CF31">
        <v>0</v>
      </c>
      <c r="CG31">
        <v>0</v>
      </c>
      <c r="CH31">
        <v>0</v>
      </c>
      <c r="CI31">
        <v>0</v>
      </c>
      <c r="CJ31">
        <v>0</v>
      </c>
      <c r="CK31">
        <v>0</v>
      </c>
      <c r="CL31">
        <v>0</v>
      </c>
      <c r="CM31">
        <v>0</v>
      </c>
      <c r="CN31">
        <v>0</v>
      </c>
    </row>
    <row r="32" spans="2:92" x14ac:dyDescent="0.25">
      <c r="B32" t="s">
        <v>238</v>
      </c>
      <c r="C32" t="s">
        <v>259</v>
      </c>
      <c r="D32" t="s">
        <v>106</v>
      </c>
      <c r="E32" t="s">
        <v>107</v>
      </c>
      <c r="F32" s="2">
        <v>2.5</v>
      </c>
      <c r="G32" s="2">
        <v>429</v>
      </c>
      <c r="I32" s="3">
        <v>143.761803914431</v>
      </c>
      <c r="K32" s="2">
        <v>1.8908526749377701</v>
      </c>
      <c r="L32" s="2">
        <v>-0.292221084655514</v>
      </c>
      <c r="M32" s="2">
        <v>1.82838237582824</v>
      </c>
      <c r="N32" s="24">
        <v>0</v>
      </c>
      <c r="O32" s="24">
        <v>0</v>
      </c>
      <c r="P32" s="24">
        <v>9.9111797704806298E-2</v>
      </c>
      <c r="Q32" s="24">
        <v>0.53740004440843803</v>
      </c>
      <c r="R32" s="24">
        <v>0.29221649631192398</v>
      </c>
      <c r="S32" s="24">
        <v>9.30236172339775E-3</v>
      </c>
      <c r="T32" s="24">
        <v>2.0260527221555E-2</v>
      </c>
      <c r="U32" s="24">
        <v>2.2642194731509899E-2</v>
      </c>
      <c r="V32" s="24">
        <v>1.08601931467865E-2</v>
      </c>
      <c r="W32" s="24">
        <v>7.8512031895364501E-3</v>
      </c>
      <c r="X32" s="24">
        <v>3.55181562046027E-4</v>
      </c>
      <c r="Y32" s="24">
        <f t="shared" si="0"/>
        <v>1</v>
      </c>
      <c r="Z32">
        <v>0</v>
      </c>
      <c r="AA32">
        <v>0</v>
      </c>
      <c r="AB32">
        <v>0</v>
      </c>
      <c r="AC32">
        <v>0</v>
      </c>
      <c r="AD32">
        <v>0</v>
      </c>
      <c r="AE32">
        <v>0</v>
      </c>
      <c r="AF32">
        <v>0</v>
      </c>
      <c r="AG32">
        <v>0</v>
      </c>
      <c r="AH32">
        <v>1.6650999999999999E-2</v>
      </c>
      <c r="AI32">
        <v>8.8609999999999994E-2</v>
      </c>
      <c r="AJ32">
        <v>0.113007</v>
      </c>
      <c r="AK32">
        <v>0.13649900000000001</v>
      </c>
      <c r="AL32">
        <v>0.152397</v>
      </c>
      <c r="AM32">
        <v>0.163156</v>
      </c>
      <c r="AN32">
        <v>0.16858799999999999</v>
      </c>
      <c r="AO32">
        <v>0.171573</v>
      </c>
      <c r="AP32">
        <v>0.17457</v>
      </c>
      <c r="AQ32">
        <v>0.18012800000000001</v>
      </c>
      <c r="AR32">
        <v>0.19131600000000001</v>
      </c>
      <c r="AS32">
        <v>0.21143300000000001</v>
      </c>
      <c r="AT32">
        <v>0.24324100000000001</v>
      </c>
      <c r="AU32">
        <v>0.287522</v>
      </c>
      <c r="AV32">
        <v>0.343223</v>
      </c>
      <c r="AW32">
        <v>0.40581299999999998</v>
      </c>
      <c r="AX32">
        <v>0.46810400000000002</v>
      </c>
      <c r="AY32">
        <v>0.51908900000000002</v>
      </c>
      <c r="AZ32">
        <v>0.54591100000000004</v>
      </c>
      <c r="BA32">
        <v>0.53684399999999999</v>
      </c>
      <c r="BB32">
        <v>0.478078</v>
      </c>
      <c r="BC32">
        <v>0.376724</v>
      </c>
      <c r="BD32">
        <v>0.220495</v>
      </c>
      <c r="BE32">
        <v>4.2659999999999998E-3</v>
      </c>
      <c r="BF32">
        <v>0</v>
      </c>
      <c r="BG32">
        <v>0</v>
      </c>
      <c r="BH32">
        <v>0</v>
      </c>
      <c r="BI32">
        <v>2.7271E-2</v>
      </c>
      <c r="BJ32">
        <v>0.32884099999999999</v>
      </c>
      <c r="BK32">
        <v>0.94616999999999996</v>
      </c>
      <c r="BL32">
        <v>1.9505030000000001</v>
      </c>
      <c r="BM32">
        <v>3.3510589999999998</v>
      </c>
      <c r="BN32">
        <v>5.0674320000000002</v>
      </c>
      <c r="BO32">
        <v>6.927848</v>
      </c>
      <c r="BP32">
        <v>8.6866830000000004</v>
      </c>
      <c r="BQ32">
        <v>10.049358</v>
      </c>
      <c r="BR32">
        <v>10.783348</v>
      </c>
      <c r="BS32">
        <v>10.756318</v>
      </c>
      <c r="BT32">
        <v>9.9650259999999999</v>
      </c>
      <c r="BU32">
        <v>8.5476449999999993</v>
      </c>
      <c r="BV32">
        <v>6.7478290000000003</v>
      </c>
      <c r="BW32">
        <v>4.8323270000000003</v>
      </c>
      <c r="BX32">
        <v>3.1157279999999998</v>
      </c>
      <c r="BY32">
        <v>1.5541400000000001</v>
      </c>
      <c r="BZ32">
        <v>0.16523299999999999</v>
      </c>
      <c r="CA32">
        <v>0</v>
      </c>
      <c r="CB32">
        <v>0</v>
      </c>
      <c r="CC32">
        <v>0</v>
      </c>
      <c r="CD32">
        <v>0</v>
      </c>
      <c r="CE32">
        <v>0</v>
      </c>
      <c r="CF32">
        <v>0</v>
      </c>
      <c r="CG32">
        <v>0</v>
      </c>
      <c r="CH32">
        <v>0</v>
      </c>
      <c r="CI32">
        <v>0</v>
      </c>
      <c r="CJ32">
        <v>0</v>
      </c>
      <c r="CK32">
        <v>0</v>
      </c>
      <c r="CL32">
        <v>0</v>
      </c>
      <c r="CM32">
        <v>0</v>
      </c>
      <c r="CN32">
        <v>0</v>
      </c>
    </row>
    <row r="33" spans="2:92" x14ac:dyDescent="0.25">
      <c r="B33" t="s">
        <v>239</v>
      </c>
      <c r="C33" t="s">
        <v>259</v>
      </c>
      <c r="D33" t="s">
        <v>106</v>
      </c>
      <c r="E33" t="s">
        <v>107</v>
      </c>
      <c r="F33" s="2">
        <v>3</v>
      </c>
      <c r="G33" s="2">
        <v>428.5</v>
      </c>
      <c r="I33" s="3">
        <v>105.17012750201501</v>
      </c>
      <c r="K33" s="2">
        <v>2.2989742396156898</v>
      </c>
      <c r="L33" s="2">
        <v>-0.33894960960604098</v>
      </c>
      <c r="M33" s="2">
        <v>1.56070418724924</v>
      </c>
      <c r="N33" s="24">
        <v>0</v>
      </c>
      <c r="O33" s="24">
        <v>0</v>
      </c>
      <c r="P33" s="24">
        <v>6.4569334110633703E-2</v>
      </c>
      <c r="Q33" s="24">
        <v>0.37802608839117502</v>
      </c>
      <c r="R33" s="24">
        <v>0.35156453940177701</v>
      </c>
      <c r="S33" s="24">
        <v>9.3127740598085304E-2</v>
      </c>
      <c r="T33" s="24">
        <v>3.78044329779752E-2</v>
      </c>
      <c r="U33" s="24">
        <v>3.6886942922841302E-2</v>
      </c>
      <c r="V33" s="24">
        <v>2.3582078983690202E-2</v>
      </c>
      <c r="W33" s="24">
        <v>1.2946200367277101E-2</v>
      </c>
      <c r="X33" s="24">
        <v>1.4926422465453E-3</v>
      </c>
      <c r="Y33" s="24">
        <f t="shared" si="0"/>
        <v>1.0000000000000002</v>
      </c>
      <c r="Z33">
        <v>0</v>
      </c>
      <c r="AA33">
        <v>0</v>
      </c>
      <c r="AB33">
        <v>0</v>
      </c>
      <c r="AC33">
        <v>0</v>
      </c>
      <c r="AD33">
        <v>0</v>
      </c>
      <c r="AE33">
        <v>0</v>
      </c>
      <c r="AF33">
        <v>0</v>
      </c>
      <c r="AG33">
        <v>3.1807000000000002E-2</v>
      </c>
      <c r="AH33">
        <v>8.8921E-2</v>
      </c>
      <c r="AI33">
        <v>0.134021</v>
      </c>
      <c r="AJ33">
        <v>0.17363999999999999</v>
      </c>
      <c r="AK33">
        <v>0.21224100000000001</v>
      </c>
      <c r="AL33">
        <v>0.247916</v>
      </c>
      <c r="AM33">
        <v>0.27953600000000001</v>
      </c>
      <c r="AN33">
        <v>0.30932300000000001</v>
      </c>
      <c r="AO33">
        <v>0.33858199999999999</v>
      </c>
      <c r="AP33">
        <v>0.36893700000000001</v>
      </c>
      <c r="AQ33">
        <v>0.40166499999999999</v>
      </c>
      <c r="AR33">
        <v>0.43802999999999997</v>
      </c>
      <c r="AS33">
        <v>0.47871900000000001</v>
      </c>
      <c r="AT33">
        <v>0.52381900000000003</v>
      </c>
      <c r="AU33">
        <v>0.57186700000000001</v>
      </c>
      <c r="AV33">
        <v>0.62047099999999999</v>
      </c>
      <c r="AW33">
        <v>0.66533299999999995</v>
      </c>
      <c r="AX33">
        <v>0.70143200000000006</v>
      </c>
      <c r="AY33">
        <v>0.72342700000000004</v>
      </c>
      <c r="AZ33">
        <v>0.72717200000000004</v>
      </c>
      <c r="BA33">
        <v>0.71139300000000005</v>
      </c>
      <c r="BB33">
        <v>0.67957999999999996</v>
      </c>
      <c r="BC33">
        <v>0.64184200000000002</v>
      </c>
      <c r="BD33">
        <v>0.61637399999999998</v>
      </c>
      <c r="BE33">
        <v>0.63075099999999995</v>
      </c>
      <c r="BF33">
        <v>0.71917299999999995</v>
      </c>
      <c r="BG33">
        <v>0.91992499999999999</v>
      </c>
      <c r="BH33">
        <v>1.269077</v>
      </c>
      <c r="BI33">
        <v>1.793531</v>
      </c>
      <c r="BJ33">
        <v>2.5086759999999999</v>
      </c>
      <c r="BK33">
        <v>3.3915130000000002</v>
      </c>
      <c r="BL33">
        <v>4.3968730000000003</v>
      </c>
      <c r="BM33">
        <v>5.4507389999999996</v>
      </c>
      <c r="BN33">
        <v>6.4561159999999997</v>
      </c>
      <c r="BO33">
        <v>7.3045960000000001</v>
      </c>
      <c r="BP33">
        <v>7.8931329999999997</v>
      </c>
      <c r="BQ33">
        <v>8.1365920000000003</v>
      </c>
      <c r="BR33">
        <v>7.9989020000000002</v>
      </c>
      <c r="BS33">
        <v>7.4880719999999998</v>
      </c>
      <c r="BT33">
        <v>6.6560560000000004</v>
      </c>
      <c r="BU33">
        <v>5.5931230000000003</v>
      </c>
      <c r="BV33">
        <v>4.4094540000000002</v>
      </c>
      <c r="BW33">
        <v>3.2189199999999998</v>
      </c>
      <c r="BX33">
        <v>2.1020409999999998</v>
      </c>
      <c r="BY33">
        <v>0.94983099999999998</v>
      </c>
      <c r="BZ33">
        <v>2.6859000000000001E-2</v>
      </c>
      <c r="CA33">
        <v>0</v>
      </c>
      <c r="CB33">
        <v>0</v>
      </c>
      <c r="CC33">
        <v>0</v>
      </c>
      <c r="CD33">
        <v>0</v>
      </c>
      <c r="CE33">
        <v>0</v>
      </c>
      <c r="CF33">
        <v>0</v>
      </c>
      <c r="CG33">
        <v>0</v>
      </c>
      <c r="CH33">
        <v>0</v>
      </c>
      <c r="CI33">
        <v>0</v>
      </c>
      <c r="CJ33">
        <v>0</v>
      </c>
      <c r="CK33">
        <v>0</v>
      </c>
      <c r="CL33">
        <v>0</v>
      </c>
      <c r="CM33">
        <v>0</v>
      </c>
      <c r="CN33">
        <v>0</v>
      </c>
    </row>
    <row r="34" spans="2:92" x14ac:dyDescent="0.25">
      <c r="B34" t="s">
        <v>37</v>
      </c>
      <c r="C34" t="s">
        <v>259</v>
      </c>
      <c r="D34" t="s">
        <v>106</v>
      </c>
      <c r="E34" t="s">
        <v>107</v>
      </c>
      <c r="F34" s="2">
        <v>5.7</v>
      </c>
      <c r="G34" s="2">
        <v>425.8</v>
      </c>
      <c r="I34" s="3">
        <v>125.36168221082301</v>
      </c>
      <c r="K34" s="2">
        <v>2.29896435646973</v>
      </c>
      <c r="L34" s="2">
        <v>-0.358791533104656</v>
      </c>
      <c r="M34" s="2">
        <v>1.7961650580323001</v>
      </c>
      <c r="N34" s="24">
        <v>0</v>
      </c>
      <c r="O34" s="24">
        <v>0</v>
      </c>
      <c r="P34" s="24">
        <v>0.10826694656675601</v>
      </c>
      <c r="Q34" s="24">
        <v>0.4422991132122</v>
      </c>
      <c r="R34" s="24">
        <v>0.29555998162915598</v>
      </c>
      <c r="S34" s="24">
        <v>3.1006629341972999E-2</v>
      </c>
      <c r="T34" s="24">
        <v>3.8199080239145602E-2</v>
      </c>
      <c r="U34" s="24">
        <v>4.3745272650220497E-2</v>
      </c>
      <c r="V34" s="24">
        <v>2.5286581557557902E-2</v>
      </c>
      <c r="W34" s="24">
        <v>1.4037354857686399E-2</v>
      </c>
      <c r="X34" s="24">
        <v>1.5990399453046701E-3</v>
      </c>
      <c r="Y34" s="24">
        <f t="shared" si="0"/>
        <v>1.0000000000000002</v>
      </c>
      <c r="Z34">
        <v>0</v>
      </c>
      <c r="AA34">
        <v>0</v>
      </c>
      <c r="AB34">
        <v>0</v>
      </c>
      <c r="AC34">
        <v>0</v>
      </c>
      <c r="AD34">
        <v>0</v>
      </c>
      <c r="AE34">
        <v>0</v>
      </c>
      <c r="AF34">
        <v>0</v>
      </c>
      <c r="AG34">
        <v>3.3769E-2</v>
      </c>
      <c r="AH34">
        <v>9.5005999999999993E-2</v>
      </c>
      <c r="AI34">
        <v>0.14619799999999999</v>
      </c>
      <c r="AJ34">
        <v>0.18989</v>
      </c>
      <c r="AK34">
        <v>0.231768</v>
      </c>
      <c r="AL34">
        <v>0.26952599999999999</v>
      </c>
      <c r="AM34">
        <v>0.30185299999999998</v>
      </c>
      <c r="AN34">
        <v>0.33156000000000002</v>
      </c>
      <c r="AO34">
        <v>0.360628</v>
      </c>
      <c r="AP34">
        <v>0.39154099999999997</v>
      </c>
      <c r="AQ34">
        <v>0.42647499999999999</v>
      </c>
      <c r="AR34">
        <v>0.46779799999999999</v>
      </c>
      <c r="AS34">
        <v>0.51743300000000003</v>
      </c>
      <c r="AT34">
        <v>0.57659199999999999</v>
      </c>
      <c r="AU34">
        <v>0.64419700000000002</v>
      </c>
      <c r="AV34">
        <v>0.71741100000000002</v>
      </c>
      <c r="AW34">
        <v>0.78995300000000002</v>
      </c>
      <c r="AX34">
        <v>0.85325899999999999</v>
      </c>
      <c r="AY34">
        <v>0.89613600000000004</v>
      </c>
      <c r="AZ34">
        <v>0.90678700000000001</v>
      </c>
      <c r="BA34">
        <v>0.87488100000000002</v>
      </c>
      <c r="BB34">
        <v>0.79423900000000003</v>
      </c>
      <c r="BC34">
        <v>0.66603199999999996</v>
      </c>
      <c r="BD34">
        <v>0.50084200000000001</v>
      </c>
      <c r="BE34">
        <v>0.32655099999999998</v>
      </c>
      <c r="BF34">
        <v>0.182369</v>
      </c>
      <c r="BG34">
        <v>0.120824</v>
      </c>
      <c r="BH34">
        <v>0.20078099999999999</v>
      </c>
      <c r="BI34">
        <v>0.47923399999999999</v>
      </c>
      <c r="BJ34">
        <v>1.0056849999999999</v>
      </c>
      <c r="BK34">
        <v>1.794306</v>
      </c>
      <c r="BL34">
        <v>2.8258540000000001</v>
      </c>
      <c r="BM34">
        <v>4.0403669999999998</v>
      </c>
      <c r="BN34">
        <v>5.338425</v>
      </c>
      <c r="BO34">
        <v>6.5907939999999998</v>
      </c>
      <c r="BP34">
        <v>7.6583930000000002</v>
      </c>
      <c r="BQ34">
        <v>8.4021539999999995</v>
      </c>
      <c r="BR34">
        <v>8.7321559999999998</v>
      </c>
      <c r="BS34">
        <v>8.608765</v>
      </c>
      <c r="BT34">
        <v>8.0472210000000004</v>
      </c>
      <c r="BU34">
        <v>7.1187500000000004</v>
      </c>
      <c r="BV34">
        <v>5.9311540000000003</v>
      </c>
      <c r="BW34">
        <v>4.6238149999999996</v>
      </c>
      <c r="BX34">
        <v>3.3287439999999999</v>
      </c>
      <c r="BY34">
        <v>2.0200100000000001</v>
      </c>
      <c r="BZ34">
        <v>0.617946</v>
      </c>
      <c r="CA34">
        <v>2.1929000000000001E-2</v>
      </c>
      <c r="CB34">
        <v>0</v>
      </c>
      <c r="CC34">
        <v>0</v>
      </c>
      <c r="CD34">
        <v>0</v>
      </c>
      <c r="CE34">
        <v>0</v>
      </c>
      <c r="CF34">
        <v>0</v>
      </c>
      <c r="CG34">
        <v>0</v>
      </c>
      <c r="CH34">
        <v>0</v>
      </c>
      <c r="CI34">
        <v>0</v>
      </c>
      <c r="CJ34">
        <v>0</v>
      </c>
      <c r="CK34">
        <v>0</v>
      </c>
      <c r="CL34">
        <v>0</v>
      </c>
      <c r="CM34">
        <v>0</v>
      </c>
      <c r="CN34">
        <v>0</v>
      </c>
    </row>
    <row r="35" spans="2:92" x14ac:dyDescent="0.25">
      <c r="B35" t="s">
        <v>240</v>
      </c>
      <c r="C35" t="s">
        <v>259</v>
      </c>
      <c r="D35" t="s">
        <v>106</v>
      </c>
      <c r="E35" t="s">
        <v>107</v>
      </c>
      <c r="F35" s="2">
        <v>6.6</v>
      </c>
      <c r="G35" s="2">
        <v>425.5</v>
      </c>
      <c r="I35" s="3">
        <v>131.97029132351901</v>
      </c>
      <c r="K35" s="2">
        <v>2.18549679704397</v>
      </c>
      <c r="L35" s="2">
        <v>-0.34825982065168898</v>
      </c>
      <c r="M35" s="2">
        <v>1.99780496735642</v>
      </c>
      <c r="N35" s="24">
        <v>0</v>
      </c>
      <c r="O35" s="24">
        <v>0</v>
      </c>
      <c r="P35" s="24">
        <v>9.6699898879884699E-2</v>
      </c>
      <c r="Q35" s="24">
        <v>0.47775519424062901</v>
      </c>
      <c r="R35" s="24">
        <v>0.30336495572617</v>
      </c>
      <c r="S35" s="24">
        <v>1.87971107080908E-2</v>
      </c>
      <c r="T35" s="24">
        <v>2.6483279696544699E-2</v>
      </c>
      <c r="U35" s="24">
        <v>3.5458124621062001E-2</v>
      </c>
      <c r="V35" s="24">
        <v>2.4165797996630399E-2</v>
      </c>
      <c r="W35" s="24">
        <v>1.54509038894234E-2</v>
      </c>
      <c r="X35" s="24">
        <v>1.8247342415648399E-3</v>
      </c>
      <c r="Y35" s="24">
        <f t="shared" si="0"/>
        <v>0.99999999999999978</v>
      </c>
      <c r="Z35">
        <v>0</v>
      </c>
      <c r="AA35">
        <v>0</v>
      </c>
      <c r="AB35">
        <v>0</v>
      </c>
      <c r="AC35">
        <v>0</v>
      </c>
      <c r="AD35">
        <v>0</v>
      </c>
      <c r="AE35">
        <v>0</v>
      </c>
      <c r="AF35">
        <v>0</v>
      </c>
      <c r="AG35">
        <v>3.8720999999999998E-2</v>
      </c>
      <c r="AH35">
        <v>0.108583</v>
      </c>
      <c r="AI35">
        <v>0.16517399999999999</v>
      </c>
      <c r="AJ35">
        <v>0.213254</v>
      </c>
      <c r="AK35">
        <v>0.258521</v>
      </c>
      <c r="AL35">
        <v>0.29785899999999998</v>
      </c>
      <c r="AM35">
        <v>0.32914100000000002</v>
      </c>
      <c r="AN35">
        <v>0.35475499999999999</v>
      </c>
      <c r="AO35">
        <v>0.376274</v>
      </c>
      <c r="AP35">
        <v>0.395953</v>
      </c>
      <c r="AQ35">
        <v>0.41581800000000002</v>
      </c>
      <c r="AR35">
        <v>0.43832700000000002</v>
      </c>
      <c r="AS35">
        <v>0.46604299999999999</v>
      </c>
      <c r="AT35">
        <v>0.50096700000000005</v>
      </c>
      <c r="AU35">
        <v>0.54306100000000002</v>
      </c>
      <c r="AV35">
        <v>0.59058999999999995</v>
      </c>
      <c r="AW35">
        <v>0.63855300000000004</v>
      </c>
      <c r="AX35">
        <v>0.67965699999999996</v>
      </c>
      <c r="AY35">
        <v>0.70411699999999999</v>
      </c>
      <c r="AZ35">
        <v>0.70102799999999998</v>
      </c>
      <c r="BA35">
        <v>0.66088199999999997</v>
      </c>
      <c r="BB35">
        <v>0.57786499999999996</v>
      </c>
      <c r="BC35">
        <v>0.45380500000000001</v>
      </c>
      <c r="BD35">
        <v>0.29886000000000001</v>
      </c>
      <c r="BE35">
        <v>0.14063700000000001</v>
      </c>
      <c r="BF35">
        <v>1.6410000000000001E-2</v>
      </c>
      <c r="BG35">
        <v>0</v>
      </c>
      <c r="BH35">
        <v>3.0526999999999999E-2</v>
      </c>
      <c r="BI35">
        <v>0.24975600000000001</v>
      </c>
      <c r="BJ35">
        <v>0.69533299999999998</v>
      </c>
      <c r="BK35">
        <v>1.446958</v>
      </c>
      <c r="BL35">
        <v>2.5244149999999999</v>
      </c>
      <c r="BM35">
        <v>3.8860589999999999</v>
      </c>
      <c r="BN35">
        <v>5.4237130000000002</v>
      </c>
      <c r="BO35">
        <v>6.9688330000000001</v>
      </c>
      <c r="BP35">
        <v>8.3206249999999997</v>
      </c>
      <c r="BQ35">
        <v>9.2696430000000003</v>
      </c>
      <c r="BR35">
        <v>9.6756119999999992</v>
      </c>
      <c r="BS35">
        <v>9.4792830000000006</v>
      </c>
      <c r="BT35">
        <v>8.7123629999999999</v>
      </c>
      <c r="BU35">
        <v>7.4960639999999996</v>
      </c>
      <c r="BV35">
        <v>6.002815</v>
      </c>
      <c r="BW35">
        <v>4.4456749999999996</v>
      </c>
      <c r="BX35">
        <v>2.988235</v>
      </c>
      <c r="BY35">
        <v>1.6334550000000001</v>
      </c>
      <c r="BZ35">
        <v>0.38578600000000002</v>
      </c>
      <c r="CA35">
        <v>0</v>
      </c>
      <c r="CB35">
        <v>0</v>
      </c>
      <c r="CC35">
        <v>0</v>
      </c>
      <c r="CD35">
        <v>0</v>
      </c>
      <c r="CE35">
        <v>0</v>
      </c>
      <c r="CF35">
        <v>0</v>
      </c>
      <c r="CG35">
        <v>0</v>
      </c>
      <c r="CH35">
        <v>0</v>
      </c>
      <c r="CI35">
        <v>0</v>
      </c>
      <c r="CJ35">
        <v>0</v>
      </c>
      <c r="CK35">
        <v>0</v>
      </c>
      <c r="CL35">
        <v>0</v>
      </c>
      <c r="CM35">
        <v>0</v>
      </c>
      <c r="CN35">
        <v>0</v>
      </c>
    </row>
    <row r="36" spans="2:92" x14ac:dyDescent="0.25">
      <c r="F36" s="2"/>
      <c r="I36" s="3"/>
      <c r="Y36" s="24"/>
    </row>
    <row r="37" spans="2:92" x14ac:dyDescent="0.25">
      <c r="B37" t="s">
        <v>29</v>
      </c>
      <c r="C37" t="s">
        <v>258</v>
      </c>
      <c r="D37" t="s">
        <v>108</v>
      </c>
      <c r="E37" t="s">
        <v>109</v>
      </c>
      <c r="F37" s="2">
        <v>0.5</v>
      </c>
      <c r="G37" s="2">
        <v>434.5</v>
      </c>
      <c r="I37" s="3">
        <v>325.87529762351102</v>
      </c>
      <c r="K37" s="2">
        <v>1.64116693844422</v>
      </c>
      <c r="L37" s="2">
        <v>-8.0905286024785403E-2</v>
      </c>
      <c r="M37" s="2">
        <v>0.96268414225433696</v>
      </c>
      <c r="N37" s="24">
        <v>0</v>
      </c>
      <c r="O37" s="24">
        <v>0.19888617930695701</v>
      </c>
      <c r="P37" s="24">
        <v>0.50671085999713095</v>
      </c>
      <c r="Q37" s="24">
        <v>0.25644426768364997</v>
      </c>
      <c r="R37" s="24">
        <v>2.6612882671888199E-2</v>
      </c>
      <c r="S37" s="24">
        <v>0</v>
      </c>
      <c r="T37" s="24">
        <v>0</v>
      </c>
      <c r="U37" s="24">
        <v>3.0666908218364598E-4</v>
      </c>
      <c r="V37" s="24">
        <v>5.4998883945692996E-3</v>
      </c>
      <c r="W37" s="24">
        <v>5.3129732321501397E-3</v>
      </c>
      <c r="X37" s="24">
        <v>2.26279631471442E-4</v>
      </c>
      <c r="Y37" s="24">
        <f t="shared" si="0"/>
        <v>1.0000000000000009</v>
      </c>
      <c r="Z37">
        <v>0</v>
      </c>
      <c r="AA37">
        <v>0</v>
      </c>
      <c r="AB37">
        <v>0</v>
      </c>
      <c r="AC37">
        <v>0</v>
      </c>
      <c r="AD37">
        <v>0</v>
      </c>
      <c r="AE37">
        <v>0</v>
      </c>
      <c r="AF37">
        <v>0</v>
      </c>
      <c r="AG37">
        <v>0</v>
      </c>
      <c r="AH37">
        <v>9.972E-3</v>
      </c>
      <c r="AI37">
        <v>5.9438999999999999E-2</v>
      </c>
      <c r="AJ37">
        <v>7.3986999999999997E-2</v>
      </c>
      <c r="AK37">
        <v>9.0368000000000004E-2</v>
      </c>
      <c r="AL37">
        <v>0.10346900000000001</v>
      </c>
      <c r="AM37">
        <v>0.112479</v>
      </c>
      <c r="AN37">
        <v>0.11687699999999999</v>
      </c>
      <c r="AO37">
        <v>0.116739</v>
      </c>
      <c r="AP37">
        <v>0.11215899999999999</v>
      </c>
      <c r="AQ37">
        <v>0.10408199999999999</v>
      </c>
      <c r="AR37">
        <v>9.0449000000000002E-2</v>
      </c>
      <c r="AS37">
        <v>7.8585000000000002E-2</v>
      </c>
      <c r="AT37">
        <v>6.1908999999999999E-2</v>
      </c>
      <c r="AU37">
        <v>4.0670000000000003E-3</v>
      </c>
      <c r="AV37">
        <v>0</v>
      </c>
      <c r="AW37">
        <v>0</v>
      </c>
      <c r="AX37">
        <v>0</v>
      </c>
      <c r="AY37">
        <v>0</v>
      </c>
      <c r="AZ37">
        <v>0</v>
      </c>
      <c r="BA37">
        <v>0</v>
      </c>
      <c r="BB37">
        <v>0</v>
      </c>
      <c r="BC37">
        <v>0</v>
      </c>
      <c r="BD37">
        <v>0</v>
      </c>
      <c r="BE37">
        <v>0</v>
      </c>
      <c r="BF37">
        <v>0</v>
      </c>
      <c r="BG37">
        <v>0</v>
      </c>
      <c r="BH37">
        <v>0</v>
      </c>
      <c r="BI37">
        <v>0</v>
      </c>
      <c r="BJ37">
        <v>0</v>
      </c>
      <c r="BK37">
        <v>0</v>
      </c>
      <c r="BL37">
        <v>2.3841999999999999E-2</v>
      </c>
      <c r="BM37">
        <v>0.124802</v>
      </c>
      <c r="BN37">
        <v>0.30205799999999999</v>
      </c>
      <c r="BO37">
        <v>0.61383100000000002</v>
      </c>
      <c r="BP37">
        <v>1.0937300000000001</v>
      </c>
      <c r="BQ37">
        <v>1.763952</v>
      </c>
      <c r="BR37">
        <v>2.6309879999999999</v>
      </c>
      <c r="BS37">
        <v>3.6806410000000001</v>
      </c>
      <c r="BT37">
        <v>4.8699279999999998</v>
      </c>
      <c r="BU37">
        <v>6.1240860000000001</v>
      </c>
      <c r="BV37">
        <v>7.3431110000000004</v>
      </c>
      <c r="BW37">
        <v>8.3984269999999999</v>
      </c>
      <c r="BX37">
        <v>9.1622059999999994</v>
      </c>
      <c r="BY37">
        <v>9.5304660000000005</v>
      </c>
      <c r="BZ37">
        <v>9.4316680000000002</v>
      </c>
      <c r="CA37">
        <v>8.8503019999999992</v>
      </c>
      <c r="CB37">
        <v>7.832058</v>
      </c>
      <c r="CC37">
        <v>6.476324</v>
      </c>
      <c r="CD37">
        <v>4.9433860000000003</v>
      </c>
      <c r="CE37">
        <v>3.4004949999999998</v>
      </c>
      <c r="CF37">
        <v>1.9175770000000001</v>
      </c>
      <c r="CG37">
        <v>0.35153800000000002</v>
      </c>
      <c r="CH37">
        <v>0</v>
      </c>
      <c r="CI37">
        <v>0</v>
      </c>
      <c r="CJ37">
        <v>0</v>
      </c>
      <c r="CK37">
        <v>0</v>
      </c>
      <c r="CL37">
        <v>0</v>
      </c>
      <c r="CM37">
        <v>0</v>
      </c>
      <c r="CN37">
        <v>0</v>
      </c>
    </row>
    <row r="38" spans="2:92" x14ac:dyDescent="0.25">
      <c r="B38" t="s">
        <v>235</v>
      </c>
      <c r="C38" t="s">
        <v>258</v>
      </c>
      <c r="D38" t="s">
        <v>108</v>
      </c>
      <c r="E38" t="s">
        <v>109</v>
      </c>
      <c r="F38" s="2">
        <v>1</v>
      </c>
      <c r="G38" s="2">
        <v>434</v>
      </c>
      <c r="I38" s="3">
        <v>280.719708482778</v>
      </c>
      <c r="K38" s="2">
        <v>1.6808264308584699</v>
      </c>
      <c r="L38" s="2">
        <v>-9.0522335976360405E-2</v>
      </c>
      <c r="M38" s="2">
        <v>0.96462163776501497</v>
      </c>
      <c r="N38" s="24">
        <v>0</v>
      </c>
      <c r="O38" s="24">
        <v>0.128015809802208</v>
      </c>
      <c r="P38" s="24">
        <v>0.47231625315096298</v>
      </c>
      <c r="Q38" s="24">
        <v>0.327436634762309</v>
      </c>
      <c r="R38" s="24">
        <v>6.0453917572566802E-2</v>
      </c>
      <c r="S38" s="24">
        <v>4.22054939059962E-4</v>
      </c>
      <c r="T38" s="24">
        <v>0</v>
      </c>
      <c r="U38" s="24">
        <v>2.8355692260660702E-4</v>
      </c>
      <c r="V38" s="24">
        <v>5.34374538031244E-3</v>
      </c>
      <c r="W38" s="24">
        <v>5.4967792828284701E-3</v>
      </c>
      <c r="X38" s="24">
        <v>2.31248187145638E-4</v>
      </c>
      <c r="Y38" s="24">
        <f t="shared" si="0"/>
        <v>0.99999999999999989</v>
      </c>
      <c r="Z38">
        <v>0</v>
      </c>
      <c r="AA38">
        <v>0</v>
      </c>
      <c r="AB38">
        <v>0</v>
      </c>
      <c r="AC38">
        <v>0</v>
      </c>
      <c r="AD38">
        <v>0</v>
      </c>
      <c r="AE38">
        <v>0</v>
      </c>
      <c r="AF38">
        <v>0</v>
      </c>
      <c r="AG38">
        <v>0</v>
      </c>
      <c r="AH38">
        <v>1.0145E-2</v>
      </c>
      <c r="AI38">
        <v>6.096E-2</v>
      </c>
      <c r="AJ38">
        <v>7.7037999999999995E-2</v>
      </c>
      <c r="AK38">
        <v>9.4294000000000003E-2</v>
      </c>
      <c r="AL38">
        <v>0.10775999999999999</v>
      </c>
      <c r="AM38">
        <v>0.116177</v>
      </c>
      <c r="AN38">
        <v>0.119364</v>
      </c>
      <c r="AO38">
        <v>0.117519</v>
      </c>
      <c r="AP38">
        <v>0.111017</v>
      </c>
      <c r="AQ38">
        <v>0.101019</v>
      </c>
      <c r="AR38">
        <v>8.5962999999999998E-2</v>
      </c>
      <c r="AS38">
        <v>7.3265999999999998E-2</v>
      </c>
      <c r="AT38">
        <v>5.7256000000000001E-2</v>
      </c>
      <c r="AU38">
        <v>3.7550000000000001E-3</v>
      </c>
      <c r="AV38">
        <v>0</v>
      </c>
      <c r="AW38">
        <v>0</v>
      </c>
      <c r="AX38">
        <v>0</v>
      </c>
      <c r="AY38">
        <v>0</v>
      </c>
      <c r="AZ38">
        <v>0</v>
      </c>
      <c r="BA38">
        <v>0</v>
      </c>
      <c r="BB38">
        <v>0</v>
      </c>
      <c r="BC38">
        <v>0</v>
      </c>
      <c r="BD38">
        <v>0</v>
      </c>
      <c r="BE38">
        <v>0</v>
      </c>
      <c r="BF38">
        <v>0</v>
      </c>
      <c r="BG38">
        <v>0</v>
      </c>
      <c r="BH38">
        <v>0</v>
      </c>
      <c r="BI38">
        <v>0</v>
      </c>
      <c r="BJ38">
        <v>0</v>
      </c>
      <c r="BK38">
        <v>6.9593000000000002E-2</v>
      </c>
      <c r="BL38">
        <v>0.23428199999999999</v>
      </c>
      <c r="BM38">
        <v>0.48800300000000002</v>
      </c>
      <c r="BN38">
        <v>0.87912900000000005</v>
      </c>
      <c r="BO38">
        <v>1.4230069999999999</v>
      </c>
      <c r="BP38">
        <v>2.1357249999999999</v>
      </c>
      <c r="BQ38">
        <v>3.0082409999999999</v>
      </c>
      <c r="BR38">
        <v>4.0156650000000003</v>
      </c>
      <c r="BS38">
        <v>5.1154500000000001</v>
      </c>
      <c r="BT38">
        <v>6.2413959999999999</v>
      </c>
      <c r="BU38">
        <v>7.3062699999999996</v>
      </c>
      <c r="BV38">
        <v>8.2111099999999997</v>
      </c>
      <c r="BW38">
        <v>8.8478089999999998</v>
      </c>
      <c r="BX38">
        <v>9.1274139999999999</v>
      </c>
      <c r="BY38">
        <v>8.9956049999999994</v>
      </c>
      <c r="BZ38">
        <v>8.4398210000000002</v>
      </c>
      <c r="CA38">
        <v>7.4962780000000002</v>
      </c>
      <c r="CB38">
        <v>6.2685740000000001</v>
      </c>
      <c r="CC38">
        <v>4.8349929999999999</v>
      </c>
      <c r="CD38">
        <v>3.4087589999999999</v>
      </c>
      <c r="CE38">
        <v>2.103974</v>
      </c>
      <c r="CF38">
        <v>0.21337100000000001</v>
      </c>
      <c r="CG38">
        <v>0</v>
      </c>
      <c r="CH38">
        <v>0</v>
      </c>
      <c r="CI38">
        <v>0</v>
      </c>
      <c r="CJ38">
        <v>0</v>
      </c>
      <c r="CK38">
        <v>0</v>
      </c>
      <c r="CL38">
        <v>0</v>
      </c>
      <c r="CM38">
        <v>0</v>
      </c>
      <c r="CN38">
        <v>0</v>
      </c>
    </row>
    <row r="39" spans="2:92" x14ac:dyDescent="0.25">
      <c r="B39" t="s">
        <v>236</v>
      </c>
      <c r="C39" t="s">
        <v>258</v>
      </c>
      <c r="D39" t="s">
        <v>108</v>
      </c>
      <c r="E39" t="s">
        <v>109</v>
      </c>
      <c r="F39" s="2">
        <v>1.5</v>
      </c>
      <c r="G39" s="2">
        <v>433.5</v>
      </c>
      <c r="I39" s="3">
        <v>293.70708402670698</v>
      </c>
      <c r="K39" s="2">
        <v>1.5567187856034901</v>
      </c>
      <c r="L39" s="2">
        <v>-3.8128023643782302E-2</v>
      </c>
      <c r="M39" s="2">
        <v>0.95398964260695296</v>
      </c>
      <c r="N39" s="24">
        <v>0</v>
      </c>
      <c r="O39" s="24">
        <v>0.11470726460297501</v>
      </c>
      <c r="P39" s="24">
        <v>0.52770149827999102</v>
      </c>
      <c r="Q39" s="24">
        <v>0.32615900327735498</v>
      </c>
      <c r="R39" s="24">
        <v>1.8198483707341201E-2</v>
      </c>
      <c r="S39" s="24">
        <v>0</v>
      </c>
      <c r="T39" s="24">
        <v>0</v>
      </c>
      <c r="U39" s="24">
        <v>2.8442508550142499E-4</v>
      </c>
      <c r="V39" s="24">
        <v>6.3436615881127499E-3</v>
      </c>
      <c r="W39" s="24">
        <v>6.3452011791272902E-3</v>
      </c>
      <c r="X39" s="24">
        <v>2.6046227959611198E-4</v>
      </c>
      <c r="Y39" s="24">
        <f t="shared" si="0"/>
        <v>0.99999999999999967</v>
      </c>
      <c r="Z39">
        <v>0</v>
      </c>
      <c r="AA39">
        <v>0</v>
      </c>
      <c r="AB39">
        <v>0</v>
      </c>
      <c r="AC39">
        <v>0</v>
      </c>
      <c r="AD39">
        <v>0</v>
      </c>
      <c r="AE39">
        <v>0</v>
      </c>
      <c r="AF39">
        <v>0</v>
      </c>
      <c r="AG39">
        <v>0</v>
      </c>
      <c r="AH39">
        <v>1.1422E-2</v>
      </c>
      <c r="AI39">
        <v>6.8682999999999994E-2</v>
      </c>
      <c r="AJ39">
        <v>8.6959999999999996E-2</v>
      </c>
      <c r="AK39">
        <v>0.107173</v>
      </c>
      <c r="AL39">
        <v>0.124124</v>
      </c>
      <c r="AM39">
        <v>0.135795</v>
      </c>
      <c r="AN39">
        <v>0.14177300000000001</v>
      </c>
      <c r="AO39">
        <v>0.14157600000000001</v>
      </c>
      <c r="AP39">
        <v>0.13508300000000001</v>
      </c>
      <c r="AQ39">
        <v>0.122853</v>
      </c>
      <c r="AR39">
        <v>0.103516</v>
      </c>
      <c r="AS39">
        <v>8.3042000000000005E-2</v>
      </c>
      <c r="AT39">
        <v>5.7742000000000002E-2</v>
      </c>
      <c r="AU39">
        <v>3.6329999999999999E-3</v>
      </c>
      <c r="AV39">
        <v>0</v>
      </c>
      <c r="AW39">
        <v>0</v>
      </c>
      <c r="AX39">
        <v>0</v>
      </c>
      <c r="AY39">
        <v>0</v>
      </c>
      <c r="AZ39">
        <v>0</v>
      </c>
      <c r="BA39">
        <v>0</v>
      </c>
      <c r="BB39">
        <v>0</v>
      </c>
      <c r="BC39">
        <v>0</v>
      </c>
      <c r="BD39">
        <v>0</v>
      </c>
      <c r="BE39">
        <v>0</v>
      </c>
      <c r="BF39">
        <v>0</v>
      </c>
      <c r="BG39">
        <v>0</v>
      </c>
      <c r="BH39">
        <v>0</v>
      </c>
      <c r="BI39">
        <v>0</v>
      </c>
      <c r="BJ39">
        <v>0</v>
      </c>
      <c r="BK39">
        <v>0</v>
      </c>
      <c r="BL39">
        <v>0</v>
      </c>
      <c r="BM39">
        <v>0</v>
      </c>
      <c r="BN39">
        <v>6.2459999999999998E-3</v>
      </c>
      <c r="BO39">
        <v>0.327376</v>
      </c>
      <c r="BP39">
        <v>0.94523000000000001</v>
      </c>
      <c r="BQ39">
        <v>1.897105</v>
      </c>
      <c r="BR39">
        <v>3.1735570000000002</v>
      </c>
      <c r="BS39">
        <v>4.7088619999999999</v>
      </c>
      <c r="BT39">
        <v>6.3749099999999999</v>
      </c>
      <c r="BU39">
        <v>7.9897559999999999</v>
      </c>
      <c r="BV39">
        <v>9.3504729999999991</v>
      </c>
      <c r="BW39">
        <v>10.258115</v>
      </c>
      <c r="BX39">
        <v>10.576131999999999</v>
      </c>
      <c r="BY39">
        <v>10.255362999999999</v>
      </c>
      <c r="BZ39">
        <v>9.3384929999999997</v>
      </c>
      <c r="CA39">
        <v>7.9567259999999997</v>
      </c>
      <c r="CB39">
        <v>6.298864</v>
      </c>
      <c r="CC39">
        <v>4.5609710000000003</v>
      </c>
      <c r="CD39">
        <v>2.9613489999999998</v>
      </c>
      <c r="CE39">
        <v>1.5551820000000001</v>
      </c>
      <c r="CF39">
        <v>0.14191400000000001</v>
      </c>
      <c r="CG39">
        <v>0</v>
      </c>
      <c r="CH39">
        <v>0</v>
      </c>
      <c r="CI39">
        <v>0</v>
      </c>
      <c r="CJ39">
        <v>0</v>
      </c>
      <c r="CK39">
        <v>0</v>
      </c>
      <c r="CL39">
        <v>0</v>
      </c>
      <c r="CM39">
        <v>0</v>
      </c>
      <c r="CN39">
        <v>0</v>
      </c>
    </row>
    <row r="40" spans="2:92" x14ac:dyDescent="0.25">
      <c r="B40" t="s">
        <v>30</v>
      </c>
      <c r="C40" t="s">
        <v>258</v>
      </c>
      <c r="D40" t="s">
        <v>108</v>
      </c>
      <c r="E40" t="s">
        <v>109</v>
      </c>
      <c r="F40" s="2">
        <v>2</v>
      </c>
      <c r="G40" s="2">
        <v>433</v>
      </c>
      <c r="I40" s="3">
        <v>313.85025608642502</v>
      </c>
      <c r="K40" s="2">
        <v>1.4927762735799801</v>
      </c>
      <c r="L40" s="2">
        <v>-2.1734160847124599E-2</v>
      </c>
      <c r="M40" s="2">
        <v>0.95824061388770898</v>
      </c>
      <c r="N40" s="24">
        <v>0</v>
      </c>
      <c r="O40" s="24">
        <v>0.12516598473589399</v>
      </c>
      <c r="P40" s="24">
        <v>0.58650842692984895</v>
      </c>
      <c r="Q40" s="24">
        <v>0.27312100936247602</v>
      </c>
      <c r="R40" s="24">
        <v>3.8718389717819E-3</v>
      </c>
      <c r="S40" s="24">
        <v>0</v>
      </c>
      <c r="T40" s="24">
        <v>0</v>
      </c>
      <c r="U40" s="24">
        <v>2.7449280374497697E-4</v>
      </c>
      <c r="V40" s="24">
        <v>5.7427636509082402E-3</v>
      </c>
      <c r="W40" s="24">
        <v>5.2168765233801704E-3</v>
      </c>
      <c r="X40" s="24">
        <v>9.8607021966756701E-5</v>
      </c>
      <c r="Y40" s="24">
        <f t="shared" si="0"/>
        <v>1.0000000000000011</v>
      </c>
      <c r="Z40">
        <v>0</v>
      </c>
      <c r="AA40">
        <v>0</v>
      </c>
      <c r="AB40">
        <v>0</v>
      </c>
      <c r="AC40">
        <v>0</v>
      </c>
      <c r="AD40">
        <v>0</v>
      </c>
      <c r="AE40">
        <v>0</v>
      </c>
      <c r="AF40">
        <v>0</v>
      </c>
      <c r="AG40">
        <v>0</v>
      </c>
      <c r="AH40">
        <v>0</v>
      </c>
      <c r="AI40">
        <v>4.6310999999999998E-2</v>
      </c>
      <c r="AJ40">
        <v>7.1876999999999996E-2</v>
      </c>
      <c r="AK40">
        <v>8.8429999999999995E-2</v>
      </c>
      <c r="AL40">
        <v>0.103071</v>
      </c>
      <c r="AM40">
        <v>0.11404499999999999</v>
      </c>
      <c r="AN40">
        <v>0.120918</v>
      </c>
      <c r="AO40">
        <v>0.122956</v>
      </c>
      <c r="AP40">
        <v>0.119737</v>
      </c>
      <c r="AQ40">
        <v>0.111433</v>
      </c>
      <c r="AR40">
        <v>9.6231999999999998E-2</v>
      </c>
      <c r="AS40">
        <v>7.9047999999999993E-2</v>
      </c>
      <c r="AT40">
        <v>5.5697999999999998E-2</v>
      </c>
      <c r="AU40">
        <v>3.5179999999999999E-3</v>
      </c>
      <c r="AV40">
        <v>0</v>
      </c>
      <c r="AW40">
        <v>0</v>
      </c>
      <c r="AX40">
        <v>0</v>
      </c>
      <c r="AY40">
        <v>0</v>
      </c>
      <c r="AZ40">
        <v>0</v>
      </c>
      <c r="BA40">
        <v>0</v>
      </c>
      <c r="BB40">
        <v>0</v>
      </c>
      <c r="BC40">
        <v>0</v>
      </c>
      <c r="BD40">
        <v>0</v>
      </c>
      <c r="BE40">
        <v>0</v>
      </c>
      <c r="BF40">
        <v>0</v>
      </c>
      <c r="BG40">
        <v>0</v>
      </c>
      <c r="BH40">
        <v>0</v>
      </c>
      <c r="BI40">
        <v>0</v>
      </c>
      <c r="BJ40">
        <v>0</v>
      </c>
      <c r="BK40">
        <v>0</v>
      </c>
      <c r="BL40">
        <v>0</v>
      </c>
      <c r="BM40">
        <v>0</v>
      </c>
      <c r="BN40">
        <v>0</v>
      </c>
      <c r="BO40">
        <v>0</v>
      </c>
      <c r="BP40">
        <v>0.17186899999999999</v>
      </c>
      <c r="BQ40">
        <v>0.75504199999999999</v>
      </c>
      <c r="BR40">
        <v>1.798054</v>
      </c>
      <c r="BS40">
        <v>3.3253520000000001</v>
      </c>
      <c r="BT40">
        <v>5.2542070000000001</v>
      </c>
      <c r="BU40">
        <v>7.3692859999999998</v>
      </c>
      <c r="BV40">
        <v>9.3637200000000007</v>
      </c>
      <c r="BW40">
        <v>10.890635</v>
      </c>
      <c r="BX40">
        <v>11.673825000000001</v>
      </c>
      <c r="BY40">
        <v>11.577866999999999</v>
      </c>
      <c r="BZ40">
        <v>10.630602</v>
      </c>
      <c r="CA40">
        <v>9.0205920000000006</v>
      </c>
      <c r="CB40">
        <v>7.0326550000000001</v>
      </c>
      <c r="CC40">
        <v>4.9686159999999999</v>
      </c>
      <c r="CD40">
        <v>3.126706</v>
      </c>
      <c r="CE40">
        <v>1.6216120000000001</v>
      </c>
      <c r="CF40">
        <v>0.27163900000000002</v>
      </c>
      <c r="CG40">
        <v>1.4447E-2</v>
      </c>
      <c r="CH40">
        <v>0</v>
      </c>
      <c r="CI40">
        <v>0</v>
      </c>
      <c r="CJ40">
        <v>0</v>
      </c>
      <c r="CK40">
        <v>0</v>
      </c>
      <c r="CL40">
        <v>0</v>
      </c>
      <c r="CM40">
        <v>0</v>
      </c>
      <c r="CN40">
        <v>0</v>
      </c>
    </row>
    <row r="41" spans="2:92" x14ac:dyDescent="0.25">
      <c r="B41" t="s">
        <v>31</v>
      </c>
      <c r="C41" t="s">
        <v>258</v>
      </c>
      <c r="D41" t="s">
        <v>108</v>
      </c>
      <c r="E41" t="s">
        <v>109</v>
      </c>
      <c r="F41" s="2">
        <v>2.5</v>
      </c>
      <c r="G41" s="2">
        <v>432.5</v>
      </c>
      <c r="I41" s="3">
        <v>397.68747315668998</v>
      </c>
      <c r="K41" s="2">
        <v>1.5315818075240599</v>
      </c>
      <c r="L41" s="2">
        <v>-2.2291602796843901E-2</v>
      </c>
      <c r="M41" s="2">
        <v>0.94005904649359595</v>
      </c>
      <c r="N41" s="24">
        <v>3.38000481637224E-3</v>
      </c>
      <c r="O41" s="24">
        <v>0.30291060168790301</v>
      </c>
      <c r="P41" s="24">
        <v>0.54914629201224796</v>
      </c>
      <c r="Q41" s="24">
        <v>0.13673280088283199</v>
      </c>
      <c r="R41" s="24">
        <v>1.6343060064585299E-4</v>
      </c>
      <c r="S41" s="24">
        <v>0</v>
      </c>
      <c r="T41" s="24">
        <v>0</v>
      </c>
      <c r="U41" s="24">
        <v>7.5916134187863798E-4</v>
      </c>
      <c r="V41" s="24">
        <v>4.4864073418217701E-3</v>
      </c>
      <c r="W41" s="24">
        <v>2.4213013162993498E-3</v>
      </c>
      <c r="X41" s="24">
        <v>0</v>
      </c>
      <c r="Y41" s="24">
        <f t="shared" si="0"/>
        <v>1.0000000000000009</v>
      </c>
      <c r="Z41">
        <v>0</v>
      </c>
      <c r="AA41">
        <v>0</v>
      </c>
      <c r="AB41">
        <v>0</v>
      </c>
      <c r="AC41">
        <v>0</v>
      </c>
      <c r="AD41">
        <v>0</v>
      </c>
      <c r="AE41">
        <v>0</v>
      </c>
      <c r="AF41">
        <v>0</v>
      </c>
      <c r="AG41">
        <v>0</v>
      </c>
      <c r="AH41">
        <v>0</v>
      </c>
      <c r="AI41">
        <v>0</v>
      </c>
      <c r="AJ41">
        <v>0</v>
      </c>
      <c r="AK41">
        <v>4.0716000000000002E-2</v>
      </c>
      <c r="AL41">
        <v>6.4726000000000006E-2</v>
      </c>
      <c r="AM41">
        <v>6.9830000000000003E-2</v>
      </c>
      <c r="AN41">
        <v>7.4983999999999995E-2</v>
      </c>
      <c r="AO41">
        <v>8.0446000000000004E-2</v>
      </c>
      <c r="AP41">
        <v>8.3209000000000005E-2</v>
      </c>
      <c r="AQ41">
        <v>8.3482000000000001E-2</v>
      </c>
      <c r="AR41">
        <v>8.0537999999999998E-2</v>
      </c>
      <c r="AS41">
        <v>7.5318999999999997E-2</v>
      </c>
      <c r="AT41">
        <v>6.5786999999999998E-2</v>
      </c>
      <c r="AU41">
        <v>4.0842999999999997E-2</v>
      </c>
      <c r="AV41">
        <v>6.8069999999999997E-3</v>
      </c>
      <c r="AW41">
        <v>0</v>
      </c>
      <c r="AX41">
        <v>0</v>
      </c>
      <c r="AY41">
        <v>0</v>
      </c>
      <c r="AZ41">
        <v>0</v>
      </c>
      <c r="BA41">
        <v>0</v>
      </c>
      <c r="BB41">
        <v>0</v>
      </c>
      <c r="BC41">
        <v>0</v>
      </c>
      <c r="BD41">
        <v>0</v>
      </c>
      <c r="BE41">
        <v>0</v>
      </c>
      <c r="BF41">
        <v>0</v>
      </c>
      <c r="BG41">
        <v>0</v>
      </c>
      <c r="BH41">
        <v>0</v>
      </c>
      <c r="BI41">
        <v>0</v>
      </c>
      <c r="BJ41">
        <v>0</v>
      </c>
      <c r="BK41">
        <v>0</v>
      </c>
      <c r="BL41">
        <v>0</v>
      </c>
      <c r="BM41">
        <v>0</v>
      </c>
      <c r="BN41">
        <v>0</v>
      </c>
      <c r="BO41">
        <v>0</v>
      </c>
      <c r="BP41">
        <v>0</v>
      </c>
      <c r="BQ41">
        <v>5.731E-2</v>
      </c>
      <c r="BR41">
        <v>0.45773399999999997</v>
      </c>
      <c r="BS41">
        <v>1.276192</v>
      </c>
      <c r="BT41">
        <v>2.4522870000000001</v>
      </c>
      <c r="BU41">
        <v>3.9612319999999999</v>
      </c>
      <c r="BV41">
        <v>5.690423</v>
      </c>
      <c r="BW41">
        <v>7.4516799999999996</v>
      </c>
      <c r="BX41">
        <v>9.0246379999999995</v>
      </c>
      <c r="BY41">
        <v>10.202297</v>
      </c>
      <c r="BZ41">
        <v>10.812430000000001</v>
      </c>
      <c r="CA41">
        <v>10.761424999999999</v>
      </c>
      <c r="CB41">
        <v>10.047865</v>
      </c>
      <c r="CC41">
        <v>8.7646879999999996</v>
      </c>
      <c r="CD41">
        <v>7.0950100000000003</v>
      </c>
      <c r="CE41">
        <v>5.2531160000000003</v>
      </c>
      <c r="CF41">
        <v>3.5008149999999998</v>
      </c>
      <c r="CG41">
        <v>1.9261649999999999</v>
      </c>
      <c r="CH41">
        <v>0.498006</v>
      </c>
      <c r="CI41">
        <v>0</v>
      </c>
      <c r="CJ41">
        <v>0</v>
      </c>
      <c r="CK41">
        <v>0</v>
      </c>
      <c r="CL41">
        <v>0</v>
      </c>
      <c r="CM41">
        <v>0</v>
      </c>
      <c r="CN41">
        <v>0</v>
      </c>
    </row>
    <row r="42" spans="2:92" x14ac:dyDescent="0.25">
      <c r="F42" s="2"/>
    </row>
    <row r="43" spans="2:92" x14ac:dyDescent="0.25">
      <c r="B43" t="s">
        <v>223</v>
      </c>
      <c r="C43" t="s">
        <v>257</v>
      </c>
      <c r="D43" t="s">
        <v>110</v>
      </c>
      <c r="E43" t="s">
        <v>111</v>
      </c>
      <c r="F43" s="2">
        <v>1</v>
      </c>
      <c r="G43" s="2">
        <v>442</v>
      </c>
      <c r="I43" s="3">
        <v>324.50662008510301</v>
      </c>
      <c r="K43" s="2">
        <v>1.4843931975628499</v>
      </c>
      <c r="L43" s="2">
        <v>-2.7528312452038999E-2</v>
      </c>
      <c r="M43" s="2">
        <v>0.96895791834232103</v>
      </c>
      <c r="N43" s="24">
        <v>0</v>
      </c>
      <c r="O43" s="24">
        <v>0.13815144224065801</v>
      </c>
      <c r="P43" s="24">
        <v>0.60442874961189097</v>
      </c>
      <c r="Q43" s="24">
        <v>0.240305340692921</v>
      </c>
      <c r="R43" s="24">
        <v>1.563647610039E-3</v>
      </c>
      <c r="S43" s="24">
        <v>0</v>
      </c>
      <c r="T43" s="24">
        <v>0</v>
      </c>
      <c r="U43" s="24">
        <v>2.69033594485521E-3</v>
      </c>
      <c r="V43" s="24">
        <v>8.0351397517205193E-3</v>
      </c>
      <c r="W43" s="24">
        <v>4.8253441479160098E-3</v>
      </c>
      <c r="X43" s="24">
        <v>0</v>
      </c>
      <c r="Y43" s="24">
        <f t="shared" si="0"/>
        <v>1.0000000000000007</v>
      </c>
      <c r="Z43">
        <v>0</v>
      </c>
      <c r="AA43">
        <v>0</v>
      </c>
      <c r="AB43">
        <v>0</v>
      </c>
      <c r="AC43">
        <v>0</v>
      </c>
      <c r="AD43">
        <v>0</v>
      </c>
      <c r="AE43">
        <v>0</v>
      </c>
      <c r="AF43">
        <v>0</v>
      </c>
      <c r="AG43">
        <v>0</v>
      </c>
      <c r="AH43">
        <v>0</v>
      </c>
      <c r="AI43">
        <v>0</v>
      </c>
      <c r="AJ43">
        <v>6.6651000000000002E-2</v>
      </c>
      <c r="AK43">
        <v>8.4359000000000003E-2</v>
      </c>
      <c r="AL43">
        <v>0.100351</v>
      </c>
      <c r="AM43">
        <v>0.115609</v>
      </c>
      <c r="AN43">
        <v>0.12961</v>
      </c>
      <c r="AO43">
        <v>0.14011899999999999</v>
      </c>
      <c r="AP43">
        <v>0.1469</v>
      </c>
      <c r="AQ43">
        <v>0.14919299999999999</v>
      </c>
      <c r="AR43">
        <v>0.14601500000000001</v>
      </c>
      <c r="AS43">
        <v>0.13733500000000001</v>
      </c>
      <c r="AT43">
        <v>0.12257</v>
      </c>
      <c r="AU43">
        <v>0.101408</v>
      </c>
      <c r="AV43">
        <v>8.4209000000000006E-2</v>
      </c>
      <c r="AW43">
        <v>3.0752999999999999E-2</v>
      </c>
      <c r="AX43">
        <v>0</v>
      </c>
      <c r="AY43">
        <v>0</v>
      </c>
      <c r="AZ43">
        <v>0</v>
      </c>
      <c r="BA43">
        <v>0</v>
      </c>
      <c r="BB43">
        <v>0</v>
      </c>
      <c r="BC43">
        <v>0</v>
      </c>
      <c r="BD43">
        <v>0</v>
      </c>
      <c r="BE43">
        <v>0</v>
      </c>
      <c r="BF43">
        <v>0</v>
      </c>
      <c r="BG43">
        <v>0</v>
      </c>
      <c r="BH43">
        <v>0</v>
      </c>
      <c r="BI43">
        <v>0</v>
      </c>
      <c r="BJ43">
        <v>0</v>
      </c>
      <c r="BK43">
        <v>0</v>
      </c>
      <c r="BL43">
        <v>0</v>
      </c>
      <c r="BM43">
        <v>0</v>
      </c>
      <c r="BN43">
        <v>0</v>
      </c>
      <c r="BO43">
        <v>0</v>
      </c>
      <c r="BP43">
        <v>3.4814999999999999E-2</v>
      </c>
      <c r="BQ43">
        <v>0.42623699999999998</v>
      </c>
      <c r="BR43">
        <v>1.308263</v>
      </c>
      <c r="BS43">
        <v>2.6848930000000002</v>
      </c>
      <c r="BT43">
        <v>4.5338279999999997</v>
      </c>
      <c r="BU43">
        <v>6.6802960000000002</v>
      </c>
      <c r="BV43">
        <v>8.8378150000000009</v>
      </c>
      <c r="BW43">
        <v>10.639483999999999</v>
      </c>
      <c r="BX43">
        <v>11.749364999999999</v>
      </c>
      <c r="BY43">
        <v>11.954359999999999</v>
      </c>
      <c r="BZ43">
        <v>11.210184999999999</v>
      </c>
      <c r="CA43">
        <v>9.6688159999999996</v>
      </c>
      <c r="CB43">
        <v>7.6276599999999997</v>
      </c>
      <c r="CC43">
        <v>5.426831</v>
      </c>
      <c r="CD43">
        <v>3.4336820000000001</v>
      </c>
      <c r="CE43">
        <v>1.8283430000000001</v>
      </c>
      <c r="CF43">
        <v>0.358767</v>
      </c>
      <c r="CG43">
        <v>4.1279000000000003E-2</v>
      </c>
      <c r="CH43">
        <v>0</v>
      </c>
      <c r="CI43">
        <v>0</v>
      </c>
      <c r="CJ43">
        <v>0</v>
      </c>
      <c r="CK43">
        <v>0</v>
      </c>
      <c r="CL43">
        <v>0</v>
      </c>
      <c r="CM43">
        <v>0</v>
      </c>
      <c r="CN43">
        <v>0</v>
      </c>
    </row>
    <row r="44" spans="2:92" x14ac:dyDescent="0.25">
      <c r="B44" t="s">
        <v>224</v>
      </c>
      <c r="C44" t="s">
        <v>257</v>
      </c>
      <c r="D44" t="s">
        <v>110</v>
      </c>
      <c r="E44" t="s">
        <v>111</v>
      </c>
      <c r="F44" s="2">
        <v>1.5</v>
      </c>
      <c r="G44" s="2">
        <v>441.5</v>
      </c>
      <c r="I44" s="3">
        <v>364.83977784141598</v>
      </c>
      <c r="K44" s="2">
        <v>1.5011322771195501</v>
      </c>
      <c r="L44" s="2">
        <v>-3.5604942380813701E-2</v>
      </c>
      <c r="M44" s="2">
        <v>0.95478878351737095</v>
      </c>
      <c r="N44" s="24">
        <v>0</v>
      </c>
      <c r="O44" s="24">
        <v>0.22647259831987401</v>
      </c>
      <c r="P44" s="24">
        <v>0.59227508517028804</v>
      </c>
      <c r="Q44" s="24">
        <v>0.17202250535771699</v>
      </c>
      <c r="R44" s="24">
        <v>6.3271468704016297E-4</v>
      </c>
      <c r="S44" s="24">
        <v>7.8518872156766398E-3</v>
      </c>
      <c r="T44" s="24">
        <v>7.45209249404013E-4</v>
      </c>
      <c r="U44" s="24">
        <v>0</v>
      </c>
      <c r="V44" s="24">
        <v>0</v>
      </c>
      <c r="W44" s="24">
        <v>0</v>
      </c>
      <c r="X44" s="24">
        <v>0</v>
      </c>
      <c r="Y44" s="24">
        <f t="shared" si="0"/>
        <v>0.99999999999999989</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8.0324000000000007E-2</v>
      </c>
      <c r="BF44">
        <v>0.120951</v>
      </c>
      <c r="BG44">
        <v>0.16353300000000001</v>
      </c>
      <c r="BH44">
        <v>0.176234</v>
      </c>
      <c r="BI44">
        <v>0.16800300000000001</v>
      </c>
      <c r="BJ44">
        <v>0.129806</v>
      </c>
      <c r="BK44">
        <v>3.4394000000000001E-2</v>
      </c>
      <c r="BL44">
        <v>0</v>
      </c>
      <c r="BM44">
        <v>0</v>
      </c>
      <c r="BN44">
        <v>0</v>
      </c>
      <c r="BO44">
        <v>0</v>
      </c>
      <c r="BP44">
        <v>0</v>
      </c>
      <c r="BQ44">
        <v>0.17440900000000001</v>
      </c>
      <c r="BR44">
        <v>0.78564199999999995</v>
      </c>
      <c r="BS44">
        <v>1.747384</v>
      </c>
      <c r="BT44">
        <v>3.1270660000000001</v>
      </c>
      <c r="BU44">
        <v>4.8606319999999998</v>
      </c>
      <c r="BV44">
        <v>6.8025830000000003</v>
      </c>
      <c r="BW44">
        <v>8.7106890000000003</v>
      </c>
      <c r="BX44">
        <v>10.300103999999999</v>
      </c>
      <c r="BY44">
        <v>11.310840000000001</v>
      </c>
      <c r="BZ44">
        <v>11.54739</v>
      </c>
      <c r="CA44">
        <v>10.947857000000001</v>
      </c>
      <c r="CB44">
        <v>9.593909</v>
      </c>
      <c r="CC44">
        <v>7.7113079999999998</v>
      </c>
      <c r="CD44">
        <v>5.6015600000000001</v>
      </c>
      <c r="CE44">
        <v>3.549604</v>
      </c>
      <c r="CF44">
        <v>1.9757070000000001</v>
      </c>
      <c r="CG44">
        <v>0.38007099999999999</v>
      </c>
      <c r="CH44">
        <v>0</v>
      </c>
      <c r="CI44">
        <v>0</v>
      </c>
      <c r="CJ44">
        <v>0</v>
      </c>
      <c r="CK44">
        <v>0</v>
      </c>
      <c r="CL44">
        <v>0</v>
      </c>
      <c r="CM44">
        <v>0</v>
      </c>
      <c r="CN44">
        <v>0</v>
      </c>
    </row>
    <row r="45" spans="2:92" x14ac:dyDescent="0.25">
      <c r="B45" t="s">
        <v>225</v>
      </c>
      <c r="C45" t="s">
        <v>257</v>
      </c>
      <c r="D45" t="s">
        <v>110</v>
      </c>
      <c r="E45" t="s">
        <v>111</v>
      </c>
      <c r="F45" s="2">
        <v>2</v>
      </c>
      <c r="G45" s="2">
        <v>441</v>
      </c>
      <c r="I45" s="3">
        <v>324.32620304012698</v>
      </c>
      <c r="K45" s="2">
        <v>1.4911489057771801</v>
      </c>
      <c r="L45" s="2">
        <v>-2.0442197717163098E-2</v>
      </c>
      <c r="M45" s="2">
        <v>0.93967106968577696</v>
      </c>
      <c r="N45" s="24">
        <v>0</v>
      </c>
      <c r="O45" s="24">
        <v>0.14359166227674899</v>
      </c>
      <c r="P45" s="24">
        <v>0.59240893638896397</v>
      </c>
      <c r="Q45" s="24">
        <v>0.25760693889562403</v>
      </c>
      <c r="R45" s="24">
        <v>2.90460236890581E-3</v>
      </c>
      <c r="S45" s="24">
        <v>0</v>
      </c>
      <c r="T45" s="24">
        <v>0</v>
      </c>
      <c r="U45" s="24">
        <v>3.3999653341027202E-4</v>
      </c>
      <c r="V45" s="24">
        <v>1.9106422458899899E-3</v>
      </c>
      <c r="W45" s="24">
        <v>1.23722129045689E-3</v>
      </c>
      <c r="X45" s="24">
        <v>0</v>
      </c>
      <c r="Y45" s="24">
        <f t="shared" si="0"/>
        <v>1</v>
      </c>
      <c r="Z45">
        <v>0</v>
      </c>
      <c r="AA45">
        <v>0</v>
      </c>
      <c r="AB45">
        <v>0</v>
      </c>
      <c r="AC45">
        <v>0</v>
      </c>
      <c r="AD45">
        <v>0</v>
      </c>
      <c r="AE45">
        <v>0</v>
      </c>
      <c r="AF45">
        <v>0</v>
      </c>
      <c r="AG45">
        <v>0</v>
      </c>
      <c r="AH45">
        <v>0</v>
      </c>
      <c r="AI45">
        <v>0</v>
      </c>
      <c r="AJ45">
        <v>1.6813000000000002E-2</v>
      </c>
      <c r="AK45">
        <v>2.1801000000000001E-2</v>
      </c>
      <c r="AL45">
        <v>2.5377E-2</v>
      </c>
      <c r="AM45">
        <v>3.0218999999999999E-2</v>
      </c>
      <c r="AN45">
        <v>3.3099000000000003E-2</v>
      </c>
      <c r="AO45">
        <v>3.5382999999999998E-2</v>
      </c>
      <c r="AP45">
        <v>3.7475000000000001E-2</v>
      </c>
      <c r="AQ45">
        <v>3.5733000000000001E-2</v>
      </c>
      <c r="AR45">
        <v>3.4402000000000002E-2</v>
      </c>
      <c r="AS45">
        <v>3.0238999999999999E-2</v>
      </c>
      <c r="AT45">
        <v>2.4976999999999999E-2</v>
      </c>
      <c r="AU45">
        <v>1.9393000000000001E-2</v>
      </c>
      <c r="AV45">
        <v>3.875E-3</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0.10291</v>
      </c>
      <c r="BQ45">
        <v>0.65768000000000004</v>
      </c>
      <c r="BR45">
        <v>1.6948209999999999</v>
      </c>
      <c r="BS45">
        <v>3.144612</v>
      </c>
      <c r="BT45">
        <v>4.9548350000000001</v>
      </c>
      <c r="BU45">
        <v>6.9453760000000004</v>
      </c>
      <c r="BV45">
        <v>8.8713800000000003</v>
      </c>
      <c r="BW45">
        <v>10.441136999999999</v>
      </c>
      <c r="BX45">
        <v>11.397107999999999</v>
      </c>
      <c r="BY45">
        <v>11.57719</v>
      </c>
      <c r="BZ45">
        <v>10.940348999999999</v>
      </c>
      <c r="CA45">
        <v>9.5880749999999999</v>
      </c>
      <c r="CB45">
        <v>7.744618</v>
      </c>
      <c r="CC45">
        <v>5.6625909999999999</v>
      </c>
      <c r="CD45">
        <v>3.678776</v>
      </c>
      <c r="CE45">
        <v>2.0019279999999999</v>
      </c>
      <c r="CF45">
        <v>0.24782599999999999</v>
      </c>
      <c r="CG45">
        <v>0</v>
      </c>
      <c r="CH45">
        <v>0</v>
      </c>
      <c r="CI45">
        <v>0</v>
      </c>
      <c r="CJ45">
        <v>0</v>
      </c>
      <c r="CK45">
        <v>0</v>
      </c>
      <c r="CL45">
        <v>0</v>
      </c>
      <c r="CM45">
        <v>0</v>
      </c>
      <c r="CN45">
        <v>0</v>
      </c>
    </row>
    <row r="46" spans="2:92" x14ac:dyDescent="0.25">
      <c r="B46" t="s">
        <v>226</v>
      </c>
      <c r="C46" t="s">
        <v>257</v>
      </c>
      <c r="D46" t="s">
        <v>110</v>
      </c>
      <c r="E46" t="s">
        <v>111</v>
      </c>
      <c r="F46" s="2">
        <v>2.5</v>
      </c>
      <c r="G46" s="2">
        <v>440.5</v>
      </c>
      <c r="I46" s="3">
        <v>326.31935575657201</v>
      </c>
      <c r="K46" s="2">
        <v>1.5156511190020701</v>
      </c>
      <c r="L46" s="2">
        <v>-4.1308039398701202E-2</v>
      </c>
      <c r="M46" s="2">
        <v>0.95612699301317605</v>
      </c>
      <c r="N46" s="24">
        <v>0</v>
      </c>
      <c r="O46" s="24">
        <v>0.154776964140631</v>
      </c>
      <c r="P46" s="24">
        <v>0.58134903800412496</v>
      </c>
      <c r="Q46" s="24">
        <v>0.24877523942973001</v>
      </c>
      <c r="R46" s="24">
        <v>4.7401354215509204E-3</v>
      </c>
      <c r="S46" s="24">
        <v>7.7379306105255802E-3</v>
      </c>
      <c r="T46" s="24">
        <v>2.6206923934375898E-3</v>
      </c>
      <c r="U46" s="24">
        <v>0</v>
      </c>
      <c r="V46" s="24">
        <v>0</v>
      </c>
      <c r="W46" s="24">
        <v>0</v>
      </c>
      <c r="X46" s="24">
        <v>0</v>
      </c>
      <c r="Y46" s="24">
        <f t="shared" si="0"/>
        <v>1.0000000000000002</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1.3606E-2</v>
      </c>
      <c r="BD46">
        <v>0.109918</v>
      </c>
      <c r="BE46">
        <v>0.14933399999999999</v>
      </c>
      <c r="BF46">
        <v>0.18557299999999999</v>
      </c>
      <c r="BG46">
        <v>0.196384</v>
      </c>
      <c r="BH46">
        <v>0.18253800000000001</v>
      </c>
      <c r="BI46">
        <v>0.135051</v>
      </c>
      <c r="BJ46">
        <v>6.0164000000000002E-2</v>
      </c>
      <c r="BK46">
        <v>5.4320000000000002E-3</v>
      </c>
      <c r="BL46">
        <v>0</v>
      </c>
      <c r="BM46">
        <v>0</v>
      </c>
      <c r="BN46">
        <v>0</v>
      </c>
      <c r="BO46">
        <v>0</v>
      </c>
      <c r="BP46">
        <v>0.23492399999999999</v>
      </c>
      <c r="BQ46">
        <v>0.83091599999999999</v>
      </c>
      <c r="BR46">
        <v>1.762974</v>
      </c>
      <c r="BS46">
        <v>3.0851160000000002</v>
      </c>
      <c r="BT46">
        <v>4.737806</v>
      </c>
      <c r="BU46">
        <v>6.5848610000000001</v>
      </c>
      <c r="BV46">
        <v>8.4168439999999993</v>
      </c>
      <c r="BW46">
        <v>9.9679219999999997</v>
      </c>
      <c r="BX46">
        <v>10.987634999999999</v>
      </c>
      <c r="BY46">
        <v>11.299562999999999</v>
      </c>
      <c r="BZ46">
        <v>10.831315999999999</v>
      </c>
      <c r="CA46">
        <v>9.6452670000000005</v>
      </c>
      <c r="CB46">
        <v>7.9353889999999998</v>
      </c>
      <c r="CC46">
        <v>5.9298710000000003</v>
      </c>
      <c r="CD46">
        <v>3.9708909999999999</v>
      </c>
      <c r="CE46">
        <v>2.2843209999999998</v>
      </c>
      <c r="CF46">
        <v>0.422767</v>
      </c>
      <c r="CG46">
        <v>3.3617000000000001E-2</v>
      </c>
      <c r="CH46">
        <v>0</v>
      </c>
      <c r="CI46">
        <v>0</v>
      </c>
      <c r="CJ46">
        <v>0</v>
      </c>
      <c r="CK46">
        <v>0</v>
      </c>
      <c r="CL46">
        <v>0</v>
      </c>
      <c r="CM46">
        <v>0</v>
      </c>
      <c r="CN46">
        <v>0</v>
      </c>
    </row>
    <row r="47" spans="2:92" x14ac:dyDescent="0.25">
      <c r="B47" t="s">
        <v>227</v>
      </c>
      <c r="C47" t="s">
        <v>257</v>
      </c>
      <c r="D47" t="s">
        <v>110</v>
      </c>
      <c r="E47" t="s">
        <v>111</v>
      </c>
      <c r="F47" s="2">
        <v>3</v>
      </c>
      <c r="G47" s="2">
        <v>440</v>
      </c>
      <c r="I47" s="3">
        <v>322.000969138774</v>
      </c>
      <c r="K47" s="2">
        <v>1.5062260704237</v>
      </c>
      <c r="L47" s="2">
        <v>-3.76355450384031E-2</v>
      </c>
      <c r="M47" s="2">
        <v>0.95273746193393705</v>
      </c>
      <c r="N47" s="24">
        <v>0</v>
      </c>
      <c r="O47" s="24">
        <v>0.14319662964025001</v>
      </c>
      <c r="P47" s="24">
        <v>0.58520014057519898</v>
      </c>
      <c r="Q47" s="24">
        <v>0.25632906660107102</v>
      </c>
      <c r="R47" s="24">
        <v>3.99600318347879E-3</v>
      </c>
      <c r="S47" s="24">
        <v>5.1868202680839196E-3</v>
      </c>
      <c r="T47" s="24">
        <v>2.7818497319159999E-3</v>
      </c>
      <c r="U47" s="24">
        <v>7.3003843686620903E-4</v>
      </c>
      <c r="V47" s="24">
        <v>1.9737442397800499E-3</v>
      </c>
      <c r="W47" s="24">
        <v>6.0570732335378399E-4</v>
      </c>
      <c r="X47" s="24">
        <v>0</v>
      </c>
      <c r="Y47" s="24">
        <f t="shared" si="0"/>
        <v>0.99999999999999878</v>
      </c>
      <c r="Z47">
        <v>0</v>
      </c>
      <c r="AA47">
        <v>0</v>
      </c>
      <c r="AB47">
        <v>0</v>
      </c>
      <c r="AC47">
        <v>0</v>
      </c>
      <c r="AD47">
        <v>0</v>
      </c>
      <c r="AE47">
        <v>0</v>
      </c>
      <c r="AF47">
        <v>0</v>
      </c>
      <c r="AG47">
        <v>0</v>
      </c>
      <c r="AH47">
        <v>0</v>
      </c>
      <c r="AI47">
        <v>0</v>
      </c>
      <c r="AJ47">
        <v>0</v>
      </c>
      <c r="AK47">
        <v>0</v>
      </c>
      <c r="AL47">
        <v>9.861E-3</v>
      </c>
      <c r="AM47">
        <v>2.6057E-2</v>
      </c>
      <c r="AN47">
        <v>2.7649E-2</v>
      </c>
      <c r="AO47">
        <v>3.1858999999999998E-2</v>
      </c>
      <c r="AP47">
        <v>3.4995999999999999E-2</v>
      </c>
      <c r="AQ47">
        <v>3.5859000000000002E-2</v>
      </c>
      <c r="AR47">
        <v>3.8212000000000003E-2</v>
      </c>
      <c r="AS47">
        <v>3.4846000000000002E-2</v>
      </c>
      <c r="AT47">
        <v>3.2622999999999999E-2</v>
      </c>
      <c r="AU47">
        <v>2.7505999999999999E-2</v>
      </c>
      <c r="AV47">
        <v>2.2988999999999999E-2</v>
      </c>
      <c r="AW47">
        <v>8.4919999999999995E-3</v>
      </c>
      <c r="AX47">
        <v>0</v>
      </c>
      <c r="AY47">
        <v>0</v>
      </c>
      <c r="AZ47">
        <v>0</v>
      </c>
      <c r="BA47">
        <v>0</v>
      </c>
      <c r="BB47">
        <v>1.3573E-2</v>
      </c>
      <c r="BC47">
        <v>5.9164000000000001E-2</v>
      </c>
      <c r="BD47">
        <v>9.0926000000000007E-2</v>
      </c>
      <c r="BE47">
        <v>0.12343999999999999</v>
      </c>
      <c r="BF47">
        <v>0.145896</v>
      </c>
      <c r="BG47">
        <v>0.148149</v>
      </c>
      <c r="BH47">
        <v>0.13157199999999999</v>
      </c>
      <c r="BI47">
        <v>8.4147E-2</v>
      </c>
      <c r="BJ47">
        <v>0</v>
      </c>
      <c r="BK47">
        <v>0</v>
      </c>
      <c r="BL47">
        <v>0</v>
      </c>
      <c r="BM47">
        <v>0</v>
      </c>
      <c r="BN47">
        <v>0</v>
      </c>
      <c r="BO47">
        <v>0</v>
      </c>
      <c r="BP47">
        <v>0.18024399999999999</v>
      </c>
      <c r="BQ47">
        <v>0.76921399999999995</v>
      </c>
      <c r="BR47">
        <v>1.764308</v>
      </c>
      <c r="BS47">
        <v>3.1638500000000001</v>
      </c>
      <c r="BT47">
        <v>4.9097169999999997</v>
      </c>
      <c r="BU47">
        <v>6.8397680000000003</v>
      </c>
      <c r="BV47">
        <v>8.7204130000000006</v>
      </c>
      <c r="BW47">
        <v>10.267151</v>
      </c>
      <c r="BX47">
        <v>11.224315000000001</v>
      </c>
      <c r="BY47">
        <v>11.426185</v>
      </c>
      <c r="BZ47">
        <v>10.824565</v>
      </c>
      <c r="CA47">
        <v>9.5116019999999999</v>
      </c>
      <c r="CB47">
        <v>7.7051150000000002</v>
      </c>
      <c r="CC47">
        <v>5.6482140000000003</v>
      </c>
      <c r="CD47">
        <v>3.682172</v>
      </c>
      <c r="CE47">
        <v>2.015307</v>
      </c>
      <c r="CF47">
        <v>0.22004399999999999</v>
      </c>
      <c r="CG47">
        <v>0</v>
      </c>
      <c r="CH47">
        <v>0</v>
      </c>
      <c r="CI47">
        <v>0</v>
      </c>
      <c r="CJ47">
        <v>0</v>
      </c>
      <c r="CK47">
        <v>0</v>
      </c>
      <c r="CL47">
        <v>0</v>
      </c>
      <c r="CM47">
        <v>0</v>
      </c>
      <c r="CN47">
        <v>0</v>
      </c>
    </row>
    <row r="48" spans="2:92" x14ac:dyDescent="0.25">
      <c r="B48" t="s">
        <v>228</v>
      </c>
      <c r="C48" t="s">
        <v>257</v>
      </c>
      <c r="D48" t="s">
        <v>110</v>
      </c>
      <c r="E48" t="s">
        <v>111</v>
      </c>
      <c r="F48" s="2">
        <v>3.5</v>
      </c>
      <c r="G48" s="2">
        <v>439.5</v>
      </c>
      <c r="I48" s="3">
        <v>255.88664781838901</v>
      </c>
      <c r="K48" s="2">
        <v>1.7491683563948699</v>
      </c>
      <c r="L48" s="2">
        <v>-8.3472870115128397E-2</v>
      </c>
      <c r="M48" s="2">
        <v>0.95817246430568404</v>
      </c>
      <c r="N48" s="24">
        <v>0</v>
      </c>
      <c r="O48" s="24">
        <v>0.10767651885623</v>
      </c>
      <c r="P48" s="24">
        <v>0.42289788780763998</v>
      </c>
      <c r="Q48" s="24">
        <v>0.35804112366693402</v>
      </c>
      <c r="R48" s="24">
        <v>9.19840136394309E-2</v>
      </c>
      <c r="S48" s="24">
        <v>2.1647100265985799E-3</v>
      </c>
      <c r="T48" s="24">
        <v>6.4874294832466704E-3</v>
      </c>
      <c r="U48" s="24">
        <v>4.3591753722748202E-3</v>
      </c>
      <c r="V48" s="24">
        <v>4.0029775132080702E-3</v>
      </c>
      <c r="W48" s="24">
        <v>2.3861636344369701E-3</v>
      </c>
      <c r="X48" s="24">
        <v>0</v>
      </c>
      <c r="Y48" s="24">
        <f t="shared" si="0"/>
        <v>1</v>
      </c>
      <c r="Z48">
        <v>0</v>
      </c>
      <c r="AA48">
        <v>0</v>
      </c>
      <c r="AB48">
        <v>0</v>
      </c>
      <c r="AC48">
        <v>0</v>
      </c>
      <c r="AD48">
        <v>0</v>
      </c>
      <c r="AE48">
        <v>0</v>
      </c>
      <c r="AF48">
        <v>0</v>
      </c>
      <c r="AG48">
        <v>0</v>
      </c>
      <c r="AH48">
        <v>0</v>
      </c>
      <c r="AI48">
        <v>0</v>
      </c>
      <c r="AJ48">
        <v>0</v>
      </c>
      <c r="AK48">
        <v>4.0210999999999997E-2</v>
      </c>
      <c r="AL48">
        <v>6.4432000000000003E-2</v>
      </c>
      <c r="AM48">
        <v>6.9461999999999996E-2</v>
      </c>
      <c r="AN48">
        <v>7.2352E-2</v>
      </c>
      <c r="AO48">
        <v>7.4909000000000003E-2</v>
      </c>
      <c r="AP48">
        <v>7.4593999999999994E-2</v>
      </c>
      <c r="AQ48">
        <v>7.2299000000000002E-2</v>
      </c>
      <c r="AR48">
        <v>6.9037000000000001E-2</v>
      </c>
      <c r="AS48">
        <v>6.5562999999999996E-2</v>
      </c>
      <c r="AT48">
        <v>6.3216999999999995E-2</v>
      </c>
      <c r="AU48">
        <v>6.3074000000000005E-2</v>
      </c>
      <c r="AV48">
        <v>6.6049999999999998E-2</v>
      </c>
      <c r="AW48">
        <v>7.2733000000000006E-2</v>
      </c>
      <c r="AX48">
        <v>8.3151000000000003E-2</v>
      </c>
      <c r="AY48">
        <v>9.6293000000000004E-2</v>
      </c>
      <c r="AZ48">
        <v>0.110239</v>
      </c>
      <c r="BA48">
        <v>0.12197</v>
      </c>
      <c r="BB48">
        <v>0.128612</v>
      </c>
      <c r="BC48">
        <v>0.124747</v>
      </c>
      <c r="BD48">
        <v>0.11049200000000001</v>
      </c>
      <c r="BE48">
        <v>8.6377999999999996E-2</v>
      </c>
      <c r="BF48">
        <v>1.3209E-2</v>
      </c>
      <c r="BG48">
        <v>0</v>
      </c>
      <c r="BH48">
        <v>0</v>
      </c>
      <c r="BI48">
        <v>1.2899999999999999E-4</v>
      </c>
      <c r="BJ48">
        <v>6.3588000000000006E-2</v>
      </c>
      <c r="BK48">
        <v>0.219807</v>
      </c>
      <c r="BL48">
        <v>0.49113499999999999</v>
      </c>
      <c r="BM48">
        <v>0.89767600000000003</v>
      </c>
      <c r="BN48">
        <v>1.452628</v>
      </c>
      <c r="BO48">
        <v>2.1553339999999999</v>
      </c>
      <c r="BP48">
        <v>2.9942150000000001</v>
      </c>
      <c r="BQ48">
        <v>3.9306830000000001</v>
      </c>
      <c r="BR48">
        <v>4.9164620000000001</v>
      </c>
      <c r="BS48">
        <v>5.8948960000000001</v>
      </c>
      <c r="BT48">
        <v>6.7997899999999998</v>
      </c>
      <c r="BU48">
        <v>7.5615860000000001</v>
      </c>
      <c r="BV48">
        <v>8.1147329999999993</v>
      </c>
      <c r="BW48">
        <v>8.3982240000000008</v>
      </c>
      <c r="BX48">
        <v>8.3723749999999999</v>
      </c>
      <c r="BY48">
        <v>8.0222680000000004</v>
      </c>
      <c r="BZ48">
        <v>7.3605840000000002</v>
      </c>
      <c r="CA48">
        <v>6.429278</v>
      </c>
      <c r="CB48">
        <v>5.3128099999999998</v>
      </c>
      <c r="CC48">
        <v>4.0721759999999998</v>
      </c>
      <c r="CD48">
        <v>2.865745</v>
      </c>
      <c r="CE48">
        <v>1.753995</v>
      </c>
      <c r="CF48">
        <v>0.17685600000000001</v>
      </c>
      <c r="CG48">
        <v>0</v>
      </c>
      <c r="CH48">
        <v>0</v>
      </c>
      <c r="CI48">
        <v>0</v>
      </c>
      <c r="CJ48">
        <v>0</v>
      </c>
      <c r="CK48">
        <v>0</v>
      </c>
      <c r="CL48">
        <v>0</v>
      </c>
      <c r="CM48">
        <v>0</v>
      </c>
      <c r="CN48">
        <v>0</v>
      </c>
    </row>
    <row r="49" spans="1:92" x14ac:dyDescent="0.25">
      <c r="B49" t="s">
        <v>229</v>
      </c>
      <c r="C49" t="s">
        <v>257</v>
      </c>
      <c r="D49" t="s">
        <v>110</v>
      </c>
      <c r="E49" t="s">
        <v>111</v>
      </c>
      <c r="F49" s="2">
        <v>4</v>
      </c>
      <c r="G49" s="2">
        <v>439</v>
      </c>
      <c r="I49" s="3">
        <v>272.56812828757899</v>
      </c>
      <c r="K49" s="2">
        <v>1.6089152794635899</v>
      </c>
      <c r="L49" s="2">
        <v>-3.5786207240213003E-2</v>
      </c>
      <c r="M49" s="2">
        <v>0.94371784125008096</v>
      </c>
      <c r="N49" s="24">
        <v>0</v>
      </c>
      <c r="O49" s="24">
        <v>9.8421361296564494E-2</v>
      </c>
      <c r="P49" s="24">
        <v>0.47641248558861998</v>
      </c>
      <c r="Q49" s="24">
        <v>0.37088321955852599</v>
      </c>
      <c r="R49" s="24">
        <v>4.6486983634248698E-2</v>
      </c>
      <c r="S49" s="24">
        <v>0</v>
      </c>
      <c r="T49" s="24">
        <v>0</v>
      </c>
      <c r="U49" s="24">
        <v>0</v>
      </c>
      <c r="V49" s="24">
        <v>3.8005226522409398E-3</v>
      </c>
      <c r="W49" s="24">
        <v>3.99542726979959E-3</v>
      </c>
      <c r="X49" s="24">
        <v>0</v>
      </c>
      <c r="Y49" s="24">
        <f t="shared" si="0"/>
        <v>0.99999999999999978</v>
      </c>
      <c r="Z49">
        <v>0</v>
      </c>
      <c r="AA49">
        <v>0</v>
      </c>
      <c r="AB49">
        <v>0</v>
      </c>
      <c r="AC49">
        <v>0</v>
      </c>
      <c r="AD49">
        <v>0</v>
      </c>
      <c r="AE49">
        <v>0</v>
      </c>
      <c r="AF49">
        <v>0</v>
      </c>
      <c r="AG49">
        <v>0</v>
      </c>
      <c r="AH49">
        <v>0</v>
      </c>
      <c r="AI49">
        <v>0</v>
      </c>
      <c r="AJ49">
        <v>6.1351000000000003E-2</v>
      </c>
      <c r="AK49">
        <v>7.4856000000000006E-2</v>
      </c>
      <c r="AL49">
        <v>8.6080000000000004E-2</v>
      </c>
      <c r="AM49">
        <v>9.1964000000000004E-2</v>
      </c>
      <c r="AN49">
        <v>9.5658000000000007E-2</v>
      </c>
      <c r="AO49">
        <v>9.3879000000000004E-2</v>
      </c>
      <c r="AP49">
        <v>8.8306999999999997E-2</v>
      </c>
      <c r="AQ49">
        <v>7.6878000000000002E-2</v>
      </c>
      <c r="AR49">
        <v>6.8454000000000001E-2</v>
      </c>
      <c r="AS49">
        <v>4.2167999999999997E-2</v>
      </c>
      <c r="AT49">
        <v>0</v>
      </c>
      <c r="AU49">
        <v>0</v>
      </c>
      <c r="AV49">
        <v>0</v>
      </c>
      <c r="AW49">
        <v>0</v>
      </c>
      <c r="AX49">
        <v>0</v>
      </c>
      <c r="AY49">
        <v>0</v>
      </c>
      <c r="AZ49">
        <v>0</v>
      </c>
      <c r="BA49">
        <v>0</v>
      </c>
      <c r="BB49">
        <v>0</v>
      </c>
      <c r="BC49">
        <v>0</v>
      </c>
      <c r="BD49">
        <v>0</v>
      </c>
      <c r="BE49">
        <v>0</v>
      </c>
      <c r="BF49">
        <v>0</v>
      </c>
      <c r="BG49">
        <v>0</v>
      </c>
      <c r="BH49">
        <v>0</v>
      </c>
      <c r="BI49">
        <v>0</v>
      </c>
      <c r="BJ49">
        <v>0</v>
      </c>
      <c r="BK49">
        <v>0</v>
      </c>
      <c r="BL49">
        <v>0</v>
      </c>
      <c r="BM49">
        <v>6.0075000000000003E-2</v>
      </c>
      <c r="BN49">
        <v>0.51448700000000003</v>
      </c>
      <c r="BO49">
        <v>1.1417889999999999</v>
      </c>
      <c r="BP49">
        <v>2.0315159999999999</v>
      </c>
      <c r="BQ49">
        <v>3.1589339999999999</v>
      </c>
      <c r="BR49">
        <v>4.4616239999999996</v>
      </c>
      <c r="BS49">
        <v>5.8513270000000004</v>
      </c>
      <c r="BT49">
        <v>7.2053849999999997</v>
      </c>
      <c r="BU49">
        <v>8.3857479999999995</v>
      </c>
      <c r="BV49">
        <v>9.2606579999999994</v>
      </c>
      <c r="BW49">
        <v>9.7166359999999994</v>
      </c>
      <c r="BX49">
        <v>9.6916200000000003</v>
      </c>
      <c r="BY49">
        <v>9.1802810000000008</v>
      </c>
      <c r="BZ49">
        <v>8.2338269999999998</v>
      </c>
      <c r="CA49">
        <v>6.9580070000000003</v>
      </c>
      <c r="CB49">
        <v>5.487768</v>
      </c>
      <c r="CC49">
        <v>3.9786069999999998</v>
      </c>
      <c r="CD49">
        <v>2.5644089999999999</v>
      </c>
      <c r="CE49">
        <v>1.2339819999999999</v>
      </c>
      <c r="CF49">
        <v>0.103726</v>
      </c>
      <c r="CG49">
        <v>0</v>
      </c>
      <c r="CH49">
        <v>0</v>
      </c>
      <c r="CI49">
        <v>0</v>
      </c>
      <c r="CJ49">
        <v>0</v>
      </c>
      <c r="CK49">
        <v>0</v>
      </c>
      <c r="CL49">
        <v>0</v>
      </c>
      <c r="CM49">
        <v>0</v>
      </c>
      <c r="CN49">
        <v>0</v>
      </c>
    </row>
    <row r="50" spans="1:92" x14ac:dyDescent="0.25">
      <c r="B50" t="s">
        <v>230</v>
      </c>
      <c r="C50" t="s">
        <v>257</v>
      </c>
      <c r="D50" t="s">
        <v>110</v>
      </c>
      <c r="E50" t="s">
        <v>111</v>
      </c>
      <c r="F50" s="2">
        <v>4.5</v>
      </c>
      <c r="G50" s="2">
        <v>438.5</v>
      </c>
      <c r="I50" s="3">
        <v>342.98365877565902</v>
      </c>
      <c r="K50" s="2">
        <v>1.5697687960570199</v>
      </c>
      <c r="L50" s="2">
        <v>-3.8722393941059897E-2</v>
      </c>
      <c r="M50" s="2">
        <v>0.93421371680055598</v>
      </c>
      <c r="N50" s="24">
        <v>0</v>
      </c>
      <c r="O50" s="24">
        <v>0.21159949597442601</v>
      </c>
      <c r="P50" s="24">
        <v>0.53944587669084998</v>
      </c>
      <c r="Q50" s="24">
        <v>0.24051594817849001</v>
      </c>
      <c r="R50" s="24">
        <v>8.4386791562339192E-3</v>
      </c>
      <c r="S50" s="24">
        <v>0</v>
      </c>
      <c r="T50" s="24">
        <v>0</v>
      </c>
      <c r="U50" s="24">
        <v>0</v>
      </c>
      <c r="V50" s="24">
        <v>0</v>
      </c>
      <c r="W50" s="24">
        <v>0</v>
      </c>
      <c r="X50" s="24">
        <v>0</v>
      </c>
      <c r="Y50" s="24">
        <f t="shared" si="0"/>
        <v>0.99999999999999978</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8.0909999999999996E-2</v>
      </c>
      <c r="BP50">
        <v>0.43161500000000003</v>
      </c>
      <c r="BQ50">
        <v>1.1619159999999999</v>
      </c>
      <c r="BR50">
        <v>2.0544859999999998</v>
      </c>
      <c r="BS50">
        <v>3.2389420000000002</v>
      </c>
      <c r="BT50">
        <v>4.6062659999999997</v>
      </c>
      <c r="BU50">
        <v>6.0748550000000003</v>
      </c>
      <c r="BV50">
        <v>7.5180470000000001</v>
      </c>
      <c r="BW50">
        <v>8.7780649999999998</v>
      </c>
      <c r="BX50">
        <v>9.7035730000000004</v>
      </c>
      <c r="BY50">
        <v>10.174543</v>
      </c>
      <c r="BZ50">
        <v>10.112151000000001</v>
      </c>
      <c r="CA50">
        <v>9.5033600000000007</v>
      </c>
      <c r="CB50">
        <v>8.4056189999999997</v>
      </c>
      <c r="CC50">
        <v>6.9331699999999996</v>
      </c>
      <c r="CD50">
        <v>5.2703870000000004</v>
      </c>
      <c r="CE50">
        <v>3.6080380000000001</v>
      </c>
      <c r="CF50">
        <v>1.989587</v>
      </c>
      <c r="CG50">
        <v>0.35447099999999998</v>
      </c>
      <c r="CH50">
        <v>0</v>
      </c>
      <c r="CI50">
        <v>0</v>
      </c>
      <c r="CJ50">
        <v>0</v>
      </c>
      <c r="CK50">
        <v>0</v>
      </c>
      <c r="CL50">
        <v>0</v>
      </c>
      <c r="CM50">
        <v>0</v>
      </c>
      <c r="CN50">
        <v>0</v>
      </c>
    </row>
    <row r="51" spans="1:92" x14ac:dyDescent="0.25">
      <c r="B51" t="s">
        <v>231</v>
      </c>
      <c r="C51" t="s">
        <v>257</v>
      </c>
      <c r="D51" t="s">
        <v>110</v>
      </c>
      <c r="E51" t="s">
        <v>111</v>
      </c>
      <c r="F51" s="2">
        <v>5</v>
      </c>
      <c r="G51" s="2">
        <v>438</v>
      </c>
      <c r="I51" s="3">
        <v>336.30142188265802</v>
      </c>
      <c r="K51" s="2">
        <v>1.5760299723490101</v>
      </c>
      <c r="L51" s="2">
        <v>-4.2322467591090103E-2</v>
      </c>
      <c r="M51" s="2">
        <v>0.93044211749059602</v>
      </c>
      <c r="N51" s="24">
        <v>0</v>
      </c>
      <c r="O51" s="24">
        <v>0.20155604903267901</v>
      </c>
      <c r="P51" s="24">
        <v>0.53458065097374996</v>
      </c>
      <c r="Q51" s="24">
        <v>0.25227924384474898</v>
      </c>
      <c r="R51" s="24">
        <v>1.1584056148821799E-2</v>
      </c>
      <c r="S51" s="24">
        <v>0</v>
      </c>
      <c r="T51" s="24">
        <v>0</v>
      </c>
      <c r="U51" s="24">
        <v>0</v>
      </c>
      <c r="V51" s="24">
        <v>0</v>
      </c>
      <c r="W51" s="24">
        <v>0</v>
      </c>
      <c r="X51" s="24">
        <v>0</v>
      </c>
      <c r="Y51" s="24">
        <f t="shared" si="0"/>
        <v>0.99999999999999978</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0.16170399999999999</v>
      </c>
      <c r="BP51">
        <v>0.61846599999999996</v>
      </c>
      <c r="BQ51">
        <v>1.326354</v>
      </c>
      <c r="BR51">
        <v>2.2851849999999998</v>
      </c>
      <c r="BS51">
        <v>3.4776250000000002</v>
      </c>
      <c r="BT51">
        <v>4.8423090000000002</v>
      </c>
      <c r="BU51">
        <v>6.2814300000000003</v>
      </c>
      <c r="BV51">
        <v>7.6703320000000001</v>
      </c>
      <c r="BW51">
        <v>8.8579279999999994</v>
      </c>
      <c r="BX51">
        <v>9.7017179999999996</v>
      </c>
      <c r="BY51">
        <v>10.092720999999999</v>
      </c>
      <c r="BZ51">
        <v>9.9627219999999994</v>
      </c>
      <c r="CA51">
        <v>9.3063800000000008</v>
      </c>
      <c r="CB51">
        <v>8.1849460000000001</v>
      </c>
      <c r="CC51">
        <v>6.7101949999999997</v>
      </c>
      <c r="CD51">
        <v>5.0628130000000002</v>
      </c>
      <c r="CE51">
        <v>3.4170449999999999</v>
      </c>
      <c r="CF51">
        <v>1.7564759999999999</v>
      </c>
      <c r="CG51">
        <v>0.28365099999999999</v>
      </c>
      <c r="CH51">
        <v>0</v>
      </c>
      <c r="CI51">
        <v>0</v>
      </c>
      <c r="CJ51">
        <v>0</v>
      </c>
      <c r="CK51">
        <v>0</v>
      </c>
      <c r="CL51">
        <v>0</v>
      </c>
      <c r="CM51">
        <v>0</v>
      </c>
      <c r="CN51">
        <v>0</v>
      </c>
    </row>
    <row r="52" spans="1:92" x14ac:dyDescent="0.25">
      <c r="B52" t="s">
        <v>232</v>
      </c>
      <c r="C52" t="s">
        <v>257</v>
      </c>
      <c r="D52" t="s">
        <v>110</v>
      </c>
      <c r="E52" t="s">
        <v>111</v>
      </c>
      <c r="F52" s="2">
        <v>5.5</v>
      </c>
      <c r="G52" s="2">
        <v>437.5</v>
      </c>
      <c r="I52" s="3">
        <v>371.18764474454298</v>
      </c>
      <c r="K52" s="2">
        <v>1.5726871619661</v>
      </c>
      <c r="L52" s="2">
        <v>-6.0430713417242099E-2</v>
      </c>
      <c r="M52" s="2">
        <v>0.93847792178441702</v>
      </c>
      <c r="N52" s="24">
        <v>4.46596424834614E-4</v>
      </c>
      <c r="O52" s="24">
        <v>0.26890353728823402</v>
      </c>
      <c r="P52" s="24">
        <v>0.53167820638413898</v>
      </c>
      <c r="Q52" s="24">
        <v>0.18817163918371899</v>
      </c>
      <c r="R52" s="24">
        <v>4.1495443641049699E-3</v>
      </c>
      <c r="S52" s="24">
        <v>5.9789029463230697E-3</v>
      </c>
      <c r="T52" s="24">
        <v>6.7157340864540101E-4</v>
      </c>
      <c r="U52" s="24">
        <v>0</v>
      </c>
      <c r="V52" s="24">
        <v>0</v>
      </c>
      <c r="W52" s="24">
        <v>0</v>
      </c>
      <c r="X52" s="24">
        <v>0</v>
      </c>
      <c r="Y52" s="24">
        <f t="shared" si="0"/>
        <v>1</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7.2387000000000007E-2</v>
      </c>
      <c r="BF52">
        <v>0.102587</v>
      </c>
      <c r="BG52">
        <v>0.130187</v>
      </c>
      <c r="BH52">
        <v>0.13737199999999999</v>
      </c>
      <c r="BI52">
        <v>0.126301</v>
      </c>
      <c r="BJ52">
        <v>8.9491000000000001E-2</v>
      </c>
      <c r="BK52">
        <v>1.1084999999999999E-2</v>
      </c>
      <c r="BL52">
        <v>0</v>
      </c>
      <c r="BM52">
        <v>0</v>
      </c>
      <c r="BN52">
        <v>0</v>
      </c>
      <c r="BO52">
        <v>0</v>
      </c>
      <c r="BP52">
        <v>0.21285899999999999</v>
      </c>
      <c r="BQ52">
        <v>0.693388</v>
      </c>
      <c r="BR52">
        <v>1.3844689999999999</v>
      </c>
      <c r="BS52">
        <v>2.3396870000000001</v>
      </c>
      <c r="BT52">
        <v>3.5342730000000002</v>
      </c>
      <c r="BU52">
        <v>4.9128290000000003</v>
      </c>
      <c r="BV52">
        <v>6.3807419999999997</v>
      </c>
      <c r="BW52">
        <v>7.7975969999999997</v>
      </c>
      <c r="BX52">
        <v>9.0058170000000004</v>
      </c>
      <c r="BY52">
        <v>9.8594880000000007</v>
      </c>
      <c r="BZ52">
        <v>10.232942</v>
      </c>
      <c r="CA52">
        <v>10.055205000000001</v>
      </c>
      <c r="CB52">
        <v>9.3159390000000002</v>
      </c>
      <c r="CC52">
        <v>8.0973989999999993</v>
      </c>
      <c r="CD52">
        <v>6.5259609999999997</v>
      </c>
      <c r="CE52">
        <v>4.7544680000000001</v>
      </c>
      <c r="CF52">
        <v>3.2213310000000002</v>
      </c>
      <c r="CG52">
        <v>0.94039399999999995</v>
      </c>
      <c r="CH52">
        <v>6.5800999999999998E-2</v>
      </c>
      <c r="CI52">
        <v>0</v>
      </c>
      <c r="CJ52">
        <v>0</v>
      </c>
      <c r="CK52">
        <v>0</v>
      </c>
      <c r="CL52">
        <v>0</v>
      </c>
      <c r="CM52">
        <v>0</v>
      </c>
      <c r="CN52">
        <v>0</v>
      </c>
    </row>
    <row r="53" spans="1:92" x14ac:dyDescent="0.25">
      <c r="B53" t="s">
        <v>233</v>
      </c>
      <c r="C53" t="s">
        <v>257</v>
      </c>
      <c r="D53" t="s">
        <v>110</v>
      </c>
      <c r="E53" t="s">
        <v>111</v>
      </c>
      <c r="F53" s="2">
        <v>6</v>
      </c>
      <c r="G53" s="2">
        <v>437</v>
      </c>
      <c r="I53" s="3">
        <v>353.376950308321</v>
      </c>
      <c r="K53" s="2">
        <v>1.5224153556353499</v>
      </c>
      <c r="L53" s="2">
        <v>-3.2654357037633003E-2</v>
      </c>
      <c r="M53" s="2">
        <v>0.95021260155823295</v>
      </c>
      <c r="N53" s="24">
        <v>0</v>
      </c>
      <c r="O53" s="24">
        <v>0.21210947214043299</v>
      </c>
      <c r="P53" s="24">
        <v>0.57719608235778397</v>
      </c>
      <c r="Q53" s="24">
        <v>0.19968169794913301</v>
      </c>
      <c r="R53" s="24">
        <v>2.2334136734849601E-3</v>
      </c>
      <c r="S53" s="24">
        <v>7.8126326118866992E-3</v>
      </c>
      <c r="T53" s="24">
        <v>9.6670126727872198E-4</v>
      </c>
      <c r="U53" s="24">
        <v>0</v>
      </c>
      <c r="V53" s="24">
        <v>0</v>
      </c>
      <c r="W53" s="24">
        <v>0</v>
      </c>
      <c r="X53" s="24">
        <v>0</v>
      </c>
      <c r="Y53" s="24">
        <f t="shared" si="0"/>
        <v>1.0000000000000004</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0.104198</v>
      </c>
      <c r="BF53">
        <v>0.14557300000000001</v>
      </c>
      <c r="BG53">
        <v>0.17800099999999999</v>
      </c>
      <c r="BH53">
        <v>0.178812</v>
      </c>
      <c r="BI53">
        <v>0.15634899999999999</v>
      </c>
      <c r="BJ53">
        <v>0.107117</v>
      </c>
      <c r="BK53">
        <v>1.2999E-2</v>
      </c>
      <c r="BL53">
        <v>0</v>
      </c>
      <c r="BM53">
        <v>0</v>
      </c>
      <c r="BN53">
        <v>0</v>
      </c>
      <c r="BO53">
        <v>0</v>
      </c>
      <c r="BP53">
        <v>8.6285000000000001E-2</v>
      </c>
      <c r="BQ53">
        <v>0.462675</v>
      </c>
      <c r="BR53">
        <v>1.1837679999999999</v>
      </c>
      <c r="BS53">
        <v>2.2709649999999999</v>
      </c>
      <c r="BT53">
        <v>3.7224520000000001</v>
      </c>
      <c r="BU53">
        <v>5.4459160000000004</v>
      </c>
      <c r="BV53">
        <v>7.277209</v>
      </c>
      <c r="BW53">
        <v>8.9797259999999994</v>
      </c>
      <c r="BX53">
        <v>10.302488</v>
      </c>
      <c r="BY53">
        <v>11.037902000000001</v>
      </c>
      <c r="BZ53">
        <v>11.050851</v>
      </c>
      <c r="CA53">
        <v>10.326331</v>
      </c>
      <c r="CB53">
        <v>8.9629220000000007</v>
      </c>
      <c r="CC53">
        <v>7.1727910000000001</v>
      </c>
      <c r="CD53">
        <v>5.2161549999999997</v>
      </c>
      <c r="CE53">
        <v>3.3300130000000001</v>
      </c>
      <c r="CF53">
        <v>1.909667</v>
      </c>
      <c r="CG53">
        <v>0.37883600000000001</v>
      </c>
      <c r="CH53">
        <v>0</v>
      </c>
      <c r="CI53">
        <v>0</v>
      </c>
      <c r="CJ53">
        <v>0</v>
      </c>
      <c r="CK53">
        <v>0</v>
      </c>
      <c r="CL53">
        <v>0</v>
      </c>
      <c r="CM53">
        <v>0</v>
      </c>
      <c r="CN53">
        <v>0</v>
      </c>
    </row>
    <row r="54" spans="1:92" x14ac:dyDescent="0.25">
      <c r="B54" t="s">
        <v>234</v>
      </c>
      <c r="C54" t="s">
        <v>257</v>
      </c>
      <c r="D54" t="s">
        <v>110</v>
      </c>
      <c r="E54" t="s">
        <v>111</v>
      </c>
      <c r="F54" s="2">
        <v>6.5</v>
      </c>
      <c r="G54" s="2">
        <v>436.5</v>
      </c>
      <c r="I54" s="3">
        <v>352.00781798204599</v>
      </c>
      <c r="K54" s="2">
        <v>1.6854179689575901</v>
      </c>
      <c r="L54" s="2">
        <v>-2.8723686794721599E-2</v>
      </c>
      <c r="M54" s="2">
        <v>0.93638633590210996</v>
      </c>
      <c r="N54" s="24">
        <v>8.7765155218140593E-3</v>
      </c>
      <c r="O54" s="24">
        <v>0.25382664855121501</v>
      </c>
      <c r="P54" s="24">
        <v>0.47433707213116999</v>
      </c>
      <c r="Q54" s="24">
        <v>0.24049977861014099</v>
      </c>
      <c r="R54" s="24">
        <v>1.6893425072328699E-2</v>
      </c>
      <c r="S54" s="24">
        <v>2.9484119763631602E-3</v>
      </c>
      <c r="T54" s="24">
        <v>2.7181481369679301E-3</v>
      </c>
      <c r="U54" s="24">
        <v>0</v>
      </c>
      <c r="V54" s="24">
        <v>0</v>
      </c>
      <c r="W54" s="24">
        <v>0</v>
      </c>
      <c r="X54" s="24">
        <v>0</v>
      </c>
      <c r="Y54" s="24">
        <f t="shared" si="0"/>
        <v>0.99999999999999989</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1.6688000000000001E-2</v>
      </c>
      <c r="BC54">
        <v>6.6538E-2</v>
      </c>
      <c r="BD54">
        <v>8.7664000000000006E-2</v>
      </c>
      <c r="BE54">
        <v>0.10878400000000001</v>
      </c>
      <c r="BF54">
        <v>0.116131</v>
      </c>
      <c r="BG54">
        <v>0.112829</v>
      </c>
      <c r="BH54">
        <v>5.8021999999999997E-2</v>
      </c>
      <c r="BI54">
        <v>0</v>
      </c>
      <c r="BJ54">
        <v>0</v>
      </c>
      <c r="BK54">
        <v>0</v>
      </c>
      <c r="BL54">
        <v>0</v>
      </c>
      <c r="BM54">
        <v>0</v>
      </c>
      <c r="BN54">
        <v>8.0770000000000008E-3</v>
      </c>
      <c r="BO54">
        <v>0.370448</v>
      </c>
      <c r="BP54">
        <v>0.86760800000000005</v>
      </c>
      <c r="BQ54">
        <v>1.5541970000000001</v>
      </c>
      <c r="BR54">
        <v>2.4397959999999999</v>
      </c>
      <c r="BS54">
        <v>3.480305</v>
      </c>
      <c r="BT54">
        <v>4.6210979999999999</v>
      </c>
      <c r="BU54">
        <v>5.7798379999999998</v>
      </c>
      <c r="BV54">
        <v>6.8659720000000002</v>
      </c>
      <c r="BW54">
        <v>7.7799589999999998</v>
      </c>
      <c r="BX54">
        <v>8.4371960000000001</v>
      </c>
      <c r="BY54">
        <v>8.7805129999999991</v>
      </c>
      <c r="BZ54">
        <v>8.7771179999999998</v>
      </c>
      <c r="CA54">
        <v>8.4267160000000008</v>
      </c>
      <c r="CB54">
        <v>7.7564640000000002</v>
      </c>
      <c r="CC54">
        <v>6.8217210000000001</v>
      </c>
      <c r="CD54">
        <v>5.7040439999999997</v>
      </c>
      <c r="CE54">
        <v>4.4857290000000001</v>
      </c>
      <c r="CF54">
        <v>3.282883</v>
      </c>
      <c r="CG54">
        <v>2.0211000000000001</v>
      </c>
      <c r="CH54">
        <v>0.91788199999999998</v>
      </c>
      <c r="CI54">
        <v>0.25467800000000002</v>
      </c>
      <c r="CJ54">
        <v>0</v>
      </c>
      <c r="CK54">
        <v>0</v>
      </c>
      <c r="CL54">
        <v>0</v>
      </c>
      <c r="CM54">
        <v>0</v>
      </c>
      <c r="CN54">
        <v>0</v>
      </c>
    </row>
    <row r="55" spans="1:92" x14ac:dyDescent="0.25">
      <c r="B55" t="s">
        <v>28</v>
      </c>
      <c r="C55" t="s">
        <v>257</v>
      </c>
      <c r="D55" t="s">
        <v>110</v>
      </c>
      <c r="E55" t="s">
        <v>111</v>
      </c>
      <c r="F55" s="2">
        <v>7</v>
      </c>
      <c r="G55" s="2">
        <v>436</v>
      </c>
      <c r="I55" s="3">
        <v>347.54951787412602</v>
      </c>
      <c r="K55" s="2">
        <v>1.6804746060028299</v>
      </c>
      <c r="L55" s="2">
        <v>-7.5677660964881793E-2</v>
      </c>
      <c r="M55" s="2">
        <v>0.94431160433305705</v>
      </c>
      <c r="N55" s="24">
        <v>2.5169601945900098E-3</v>
      </c>
      <c r="O55" s="24">
        <v>0.25204484348977702</v>
      </c>
      <c r="P55" s="24">
        <v>0.48003378571011801</v>
      </c>
      <c r="Q55" s="24">
        <v>0.23485665445599399</v>
      </c>
      <c r="R55" s="24">
        <v>2.8263446126677999E-2</v>
      </c>
      <c r="S55" s="24">
        <v>9.0722899074563695E-4</v>
      </c>
      <c r="T55" s="24">
        <v>1.3770810320974599E-3</v>
      </c>
      <c r="U55" s="24">
        <v>0</v>
      </c>
      <c r="V55" s="24">
        <v>0</v>
      </c>
      <c r="W55" s="24">
        <v>0</v>
      </c>
      <c r="X55" s="24">
        <v>0</v>
      </c>
      <c r="Y55" s="24">
        <f t="shared" si="0"/>
        <v>1.0000000000000002</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1.1540999999999999E-2</v>
      </c>
      <c r="BC55">
        <v>4.0823999999999999E-2</v>
      </c>
      <c r="BD55">
        <v>4.2646000000000003E-2</v>
      </c>
      <c r="BE55">
        <v>4.6022E-2</v>
      </c>
      <c r="BF55">
        <v>4.7128000000000003E-2</v>
      </c>
      <c r="BG55">
        <v>3.1961999999999997E-2</v>
      </c>
      <c r="BH55">
        <v>8.3079999999999994E-3</v>
      </c>
      <c r="BI55">
        <v>0</v>
      </c>
      <c r="BJ55">
        <v>0</v>
      </c>
      <c r="BK55">
        <v>0</v>
      </c>
      <c r="BL55">
        <v>3.4831000000000001E-2</v>
      </c>
      <c r="BM55">
        <v>0.16348299999999999</v>
      </c>
      <c r="BN55">
        <v>0.35305300000000001</v>
      </c>
      <c r="BO55">
        <v>0.66393500000000005</v>
      </c>
      <c r="BP55">
        <v>1.11802</v>
      </c>
      <c r="BQ55">
        <v>1.7288760000000001</v>
      </c>
      <c r="BR55">
        <v>2.498399</v>
      </c>
      <c r="BS55">
        <v>3.4135589999999998</v>
      </c>
      <c r="BT55">
        <v>4.4416399999999996</v>
      </c>
      <c r="BU55">
        <v>5.5288950000000003</v>
      </c>
      <c r="BV55">
        <v>6.6059450000000002</v>
      </c>
      <c r="BW55">
        <v>7.5811419999999998</v>
      </c>
      <c r="BX55">
        <v>8.3593820000000001</v>
      </c>
      <c r="BY55">
        <v>8.8568020000000001</v>
      </c>
      <c r="BZ55">
        <v>9.0018569999999993</v>
      </c>
      <c r="CA55">
        <v>8.7539029999999993</v>
      </c>
      <c r="CB55">
        <v>8.1104730000000007</v>
      </c>
      <c r="CC55">
        <v>7.1159109999999997</v>
      </c>
      <c r="CD55">
        <v>5.8642640000000004</v>
      </c>
      <c r="CE55">
        <v>4.4684419999999996</v>
      </c>
      <c r="CF55">
        <v>3.0851790000000001</v>
      </c>
      <c r="CG55">
        <v>1.652731</v>
      </c>
      <c r="CH55">
        <v>0.37084600000000001</v>
      </c>
      <c r="CI55">
        <v>0</v>
      </c>
      <c r="CJ55">
        <v>0</v>
      </c>
      <c r="CK55">
        <v>0</v>
      </c>
      <c r="CL55">
        <v>0</v>
      </c>
      <c r="CM55">
        <v>0</v>
      </c>
      <c r="CN55">
        <v>0</v>
      </c>
    </row>
    <row r="56" spans="1:92" x14ac:dyDescent="0.25">
      <c r="Z56" s="19">
        <v>0.63438099999999997</v>
      </c>
      <c r="AA56" s="19">
        <v>0.71673799999999999</v>
      </c>
      <c r="AB56" s="19">
        <v>0.80978700000000003</v>
      </c>
      <c r="AC56" s="19">
        <v>0.91491599999999995</v>
      </c>
      <c r="AD56" s="19">
        <v>1.033693</v>
      </c>
      <c r="AE56" s="19">
        <v>1.167889</v>
      </c>
      <c r="AF56" s="19">
        <v>1.3195079999999999</v>
      </c>
      <c r="AG56" s="19">
        <v>1.49081</v>
      </c>
      <c r="AH56" s="19">
        <v>1.6843509999999999</v>
      </c>
      <c r="AI56" s="19">
        <v>1.9030180000000001</v>
      </c>
      <c r="AJ56" s="19">
        <v>2.1500729999999999</v>
      </c>
      <c r="AK56" s="19">
        <v>2.4292009999999999</v>
      </c>
      <c r="AL56" s="19">
        <v>2.744567</v>
      </c>
      <c r="AM56" s="19">
        <v>3.1008740000000001</v>
      </c>
      <c r="AN56" s="19">
        <v>3.5034380000000001</v>
      </c>
      <c r="AO56" s="19">
        <v>3.9582630000000001</v>
      </c>
      <c r="AP56" s="19">
        <v>4.4721359999999999</v>
      </c>
      <c r="AQ56" s="19">
        <v>5.052721</v>
      </c>
      <c r="AR56" s="19">
        <v>5.7086790000000001</v>
      </c>
      <c r="AS56" s="19">
        <v>6.4497949999999999</v>
      </c>
      <c r="AT56" s="19">
        <v>7.2871249999999996</v>
      </c>
      <c r="AU56" s="19">
        <v>8.2331590000000006</v>
      </c>
      <c r="AV56" s="19">
        <v>9.3020099999999992</v>
      </c>
      <c r="AW56" s="19">
        <v>10.509622</v>
      </c>
      <c r="AX56" s="19">
        <v>11.87401</v>
      </c>
      <c r="AY56" s="19">
        <v>13.415526</v>
      </c>
      <c r="AZ56" s="19">
        <v>15.157166</v>
      </c>
      <c r="BA56" s="19">
        <v>17.12491</v>
      </c>
      <c r="BB56" s="19">
        <v>19.348112</v>
      </c>
      <c r="BC56" s="19">
        <v>21.859936999999999</v>
      </c>
      <c r="BD56" s="19">
        <v>24.697852999999999</v>
      </c>
      <c r="BE56" s="19">
        <v>27.904195000000001</v>
      </c>
      <c r="BF56" s="19">
        <v>31.526793000000001</v>
      </c>
      <c r="BG56" s="19">
        <v>35.619686999999999</v>
      </c>
      <c r="BH56" s="19">
        <v>40.243931000000003</v>
      </c>
      <c r="BI56" s="19">
        <v>45.468507000000002</v>
      </c>
      <c r="BJ56" s="19">
        <v>51.371352000000002</v>
      </c>
      <c r="BK56" s="19">
        <v>58.040520000000001</v>
      </c>
      <c r="BL56" s="19">
        <v>65.575497999999996</v>
      </c>
      <c r="BM56" s="19">
        <v>74.088686999999993</v>
      </c>
      <c r="BN56" s="19">
        <v>83.707081000000002</v>
      </c>
      <c r="BO56" s="19">
        <v>94.574161000000004</v>
      </c>
      <c r="BP56" s="19">
        <v>106.852035</v>
      </c>
      <c r="BQ56" s="19">
        <v>120.723855</v>
      </c>
      <c r="BR56" s="19">
        <v>136.39655400000001</v>
      </c>
      <c r="BS56" s="19">
        <v>154.10392400000001</v>
      </c>
      <c r="BT56" s="19">
        <v>174.11011300000001</v>
      </c>
      <c r="BU56" s="19">
        <v>196.713559</v>
      </c>
      <c r="BV56" s="19">
        <v>222.25144700000001</v>
      </c>
      <c r="BW56" s="19">
        <v>251.10473200000001</v>
      </c>
      <c r="BX56" s="19">
        <v>283.70382799999999</v>
      </c>
      <c r="BY56" s="19">
        <v>320.53502800000001</v>
      </c>
      <c r="BZ56" s="19">
        <v>362.14775400000002</v>
      </c>
      <c r="CA56" s="19">
        <v>409.162757</v>
      </c>
      <c r="CB56" s="19">
        <v>462.28137500000003</v>
      </c>
      <c r="CC56" s="19">
        <v>522.29599599999995</v>
      </c>
      <c r="CD56" s="19">
        <v>590.10187699999994</v>
      </c>
      <c r="CE56" s="19">
        <v>666.71050200000002</v>
      </c>
      <c r="CF56" s="19">
        <v>753.26466600000003</v>
      </c>
      <c r="CG56" s="19">
        <v>851.05552599999999</v>
      </c>
      <c r="CH56" s="19">
        <v>961.54186100000004</v>
      </c>
      <c r="CI56" s="19">
        <v>1086.3718309999999</v>
      </c>
      <c r="CJ56" s="19">
        <v>1227.407565</v>
      </c>
      <c r="CK56" s="19">
        <v>1386.7529420000001</v>
      </c>
      <c r="CL56" s="19">
        <v>1566.7849659999999</v>
      </c>
      <c r="CM56" s="19">
        <v>1770.1892359999999</v>
      </c>
      <c r="CN56" s="19">
        <v>2000</v>
      </c>
    </row>
    <row r="57" spans="1:92" x14ac:dyDescent="0.25">
      <c r="A57" t="s">
        <v>495</v>
      </c>
      <c r="B57" t="s">
        <v>143</v>
      </c>
      <c r="C57" t="s">
        <v>496</v>
      </c>
      <c r="I57" s="3">
        <v>424.09895487261701</v>
      </c>
      <c r="K57" s="2">
        <v>1.4523263331166101</v>
      </c>
      <c r="L57" s="2">
        <v>-2.8087375691827E-2</v>
      </c>
      <c r="M57" s="2">
        <v>0.93041590677139896</v>
      </c>
      <c r="N57" s="24">
        <v>4.4631815469558599E-5</v>
      </c>
      <c r="O57" s="24">
        <v>0.341036787080853</v>
      </c>
      <c r="P57" s="24">
        <v>0.57696681025643703</v>
      </c>
      <c r="Q57" s="24">
        <v>8.1951770847241201E-2</v>
      </c>
      <c r="R57" s="24">
        <v>0</v>
      </c>
      <c r="S57" s="24">
        <v>0</v>
      </c>
      <c r="T57" s="24">
        <v>0</v>
      </c>
      <c r="U57" s="24">
        <v>0</v>
      </c>
      <c r="V57" s="24">
        <v>0</v>
      </c>
      <c r="W57" s="24">
        <v>0</v>
      </c>
      <c r="X57" s="24">
        <v>0</v>
      </c>
      <c r="Y57" s="24">
        <f t="shared" si="0"/>
        <v>1.0000000000000009</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I57">
        <v>0</v>
      </c>
      <c r="BJ57">
        <v>0</v>
      </c>
      <c r="BK57">
        <v>0</v>
      </c>
      <c r="BL57">
        <v>0</v>
      </c>
      <c r="BM57">
        <v>0</v>
      </c>
      <c r="BN57">
        <v>0</v>
      </c>
      <c r="BO57">
        <v>0</v>
      </c>
      <c r="BP57">
        <v>0</v>
      </c>
      <c r="BQ57">
        <v>0</v>
      </c>
      <c r="BR57">
        <v>9.4000000000000004E-3</v>
      </c>
      <c r="BS57">
        <v>0.31494699999999998</v>
      </c>
      <c r="BT57">
        <v>1.174453</v>
      </c>
      <c r="BU57">
        <v>2.520451</v>
      </c>
      <c r="BV57">
        <v>4.3324259999999999</v>
      </c>
      <c r="BW57">
        <v>6.4659440000000004</v>
      </c>
      <c r="BX57">
        <v>8.6529950000000007</v>
      </c>
      <c r="BY57">
        <v>10.575789</v>
      </c>
      <c r="BZ57">
        <v>11.894833999999999</v>
      </c>
      <c r="CA57">
        <v>12.349644</v>
      </c>
      <c r="CB57">
        <v>11.828751</v>
      </c>
      <c r="CC57">
        <v>10.410064999999999</v>
      </c>
      <c r="CD57">
        <v>8.3437889999999992</v>
      </c>
      <c r="CE57">
        <v>5.9643629999999996</v>
      </c>
      <c r="CF57">
        <v>3.7501380000000002</v>
      </c>
      <c r="CG57">
        <v>1.4054340000000001</v>
      </c>
      <c r="CH57">
        <v>6.5760000000000002E-3</v>
      </c>
      <c r="CI57">
        <v>0</v>
      </c>
      <c r="CJ57">
        <v>0</v>
      </c>
      <c r="CK57">
        <v>0</v>
      </c>
      <c r="CL57">
        <v>0</v>
      </c>
      <c r="CM57">
        <v>0</v>
      </c>
      <c r="CN57">
        <v>0</v>
      </c>
    </row>
    <row r="58" spans="1:92" x14ac:dyDescent="0.25">
      <c r="B58" t="s">
        <v>144</v>
      </c>
      <c r="C58" t="s">
        <v>496</v>
      </c>
      <c r="I58" s="3">
        <v>223.22690003533299</v>
      </c>
      <c r="K58" s="2">
        <v>2.5085856942941098</v>
      </c>
      <c r="L58" s="2">
        <v>-0.12696727493194601</v>
      </c>
      <c r="M58" s="2">
        <v>1.5954703242131401</v>
      </c>
      <c r="N58" s="24">
        <v>4.69765099131636E-2</v>
      </c>
      <c r="O58" s="24">
        <v>8.9858635472737203E-2</v>
      </c>
      <c r="P58" s="24">
        <v>0.30839771046411801</v>
      </c>
      <c r="Q58" s="24">
        <v>0.34825622527968703</v>
      </c>
      <c r="R58" s="24">
        <v>0.116210539549734</v>
      </c>
      <c r="S58" s="24">
        <v>3.0256353094774101E-2</v>
      </c>
      <c r="T58" s="24">
        <v>2.83492513403391E-2</v>
      </c>
      <c r="U58" s="24">
        <v>1.69588063250143E-2</v>
      </c>
      <c r="V58" s="24">
        <v>9.2782878562611901E-3</v>
      </c>
      <c r="W58" s="24">
        <v>5.35730428655981E-3</v>
      </c>
      <c r="X58" s="24">
        <v>1.0037641761172699E-4</v>
      </c>
      <c r="Y58" s="24">
        <f t="shared" ref="Y58" si="2">SUM(N58:X58)</f>
        <v>1</v>
      </c>
      <c r="Z58">
        <v>0</v>
      </c>
      <c r="AA58">
        <v>0</v>
      </c>
      <c r="AB58">
        <v>0</v>
      </c>
      <c r="AC58">
        <v>0</v>
      </c>
      <c r="AD58">
        <v>0</v>
      </c>
      <c r="AE58">
        <v>0</v>
      </c>
      <c r="AF58">
        <v>0</v>
      </c>
      <c r="AG58">
        <v>0</v>
      </c>
      <c r="AH58">
        <v>0</v>
      </c>
      <c r="AI58">
        <v>4.7142000000000003E-2</v>
      </c>
      <c r="AJ58">
        <v>7.2743000000000002E-2</v>
      </c>
      <c r="AK58">
        <v>8.9617000000000002E-2</v>
      </c>
      <c r="AL58">
        <v>0.104783</v>
      </c>
      <c r="AM58">
        <v>0.117298</v>
      </c>
      <c r="AN58">
        <v>0.12806300000000001</v>
      </c>
      <c r="AO58">
        <v>0.13769500000000001</v>
      </c>
      <c r="AP58">
        <v>0.14721100000000001</v>
      </c>
      <c r="AQ58">
        <v>0.15754699999999999</v>
      </c>
      <c r="AR58">
        <v>0.169767</v>
      </c>
      <c r="AS58">
        <v>0.18503500000000001</v>
      </c>
      <c r="AT58">
        <v>0.20460800000000001</v>
      </c>
      <c r="AU58">
        <v>0.22933999999999999</v>
      </c>
      <c r="AV58">
        <v>0.25976199999999999</v>
      </c>
      <c r="AW58">
        <v>0.29578300000000002</v>
      </c>
      <c r="AX58">
        <v>0.33674700000000002</v>
      </c>
      <c r="AY58">
        <v>0.38056000000000001</v>
      </c>
      <c r="AZ58">
        <v>0.42472599999999999</v>
      </c>
      <c r="BA58">
        <v>0.46587899999999999</v>
      </c>
      <c r="BB58">
        <v>0.50018700000000005</v>
      </c>
      <c r="BC58">
        <v>0.52391600000000005</v>
      </c>
      <c r="BD58">
        <v>0.53420500000000004</v>
      </c>
      <c r="BE58">
        <v>0.53008500000000003</v>
      </c>
      <c r="BF58">
        <v>0.51433099999999998</v>
      </c>
      <c r="BG58">
        <v>0.49425200000000002</v>
      </c>
      <c r="BH58">
        <v>0.48266300000000001</v>
      </c>
      <c r="BI58">
        <v>0.49817400000000001</v>
      </c>
      <c r="BJ58">
        <v>0.56562500000000004</v>
      </c>
      <c r="BK58">
        <v>0.71281300000000003</v>
      </c>
      <c r="BL58">
        <v>0.96757599999999999</v>
      </c>
      <c r="BM58">
        <v>1.353507</v>
      </c>
      <c r="BN58">
        <v>1.8846369999999999</v>
      </c>
      <c r="BO58">
        <v>2.5602879999999999</v>
      </c>
      <c r="BP58">
        <v>3.3638430000000001</v>
      </c>
      <c r="BQ58">
        <v>4.2454890000000001</v>
      </c>
      <c r="BR58">
        <v>5.1392090000000001</v>
      </c>
      <c r="BS58">
        <v>5.966431</v>
      </c>
      <c r="BT58">
        <v>6.6402590000000004</v>
      </c>
      <c r="BU58">
        <v>7.0798430000000003</v>
      </c>
      <c r="BV58">
        <v>7.2261030000000002</v>
      </c>
      <c r="BW58">
        <v>7.0527129999999998</v>
      </c>
      <c r="BX58">
        <v>6.5793569999999999</v>
      </c>
      <c r="BY58">
        <v>5.8621460000000001</v>
      </c>
      <c r="BZ58">
        <v>4.9878270000000002</v>
      </c>
      <c r="CA58">
        <v>4.0578940000000001</v>
      </c>
      <c r="CB58">
        <v>3.1728200000000002</v>
      </c>
      <c r="CC58">
        <v>2.402514</v>
      </c>
      <c r="CD58">
        <v>1.7479789999999999</v>
      </c>
      <c r="CE58">
        <v>1.2072860000000001</v>
      </c>
      <c r="CF58">
        <v>1.071922</v>
      </c>
      <c r="CG58">
        <v>1.0833969999999999</v>
      </c>
      <c r="CH58">
        <v>1.0543389999999999</v>
      </c>
      <c r="CI58">
        <v>1.013701</v>
      </c>
      <c r="CJ58">
        <v>0.92295899999999997</v>
      </c>
      <c r="CK58">
        <v>0.78440799999999999</v>
      </c>
      <c r="CL58">
        <v>0.61790800000000001</v>
      </c>
      <c r="CM58">
        <v>0.41343600000000003</v>
      </c>
      <c r="CN58">
        <v>0.22965099999999999</v>
      </c>
    </row>
    <row r="59" spans="1:92" x14ac:dyDescent="0.25">
      <c r="B59" t="s">
        <v>145</v>
      </c>
      <c r="C59" t="s">
        <v>496</v>
      </c>
      <c r="I59" s="3">
        <v>216.55076296841099</v>
      </c>
      <c r="K59" s="2">
        <v>2.1495434073458699</v>
      </c>
      <c r="L59" s="2">
        <v>-3.13631660616092</v>
      </c>
      <c r="M59" s="2">
        <v>16.254481546692901</v>
      </c>
      <c r="N59" s="24">
        <v>0</v>
      </c>
      <c r="O59" s="24">
        <v>3.6408751714724102E-2</v>
      </c>
      <c r="P59" s="24">
        <v>0.43591534773448498</v>
      </c>
      <c r="Q59" s="24">
        <v>0.43490760732325101</v>
      </c>
      <c r="R59" s="24">
        <v>5.3429762834154702E-2</v>
      </c>
      <c r="S59" s="24">
        <v>4.0493505763367901E-3</v>
      </c>
      <c r="T59" s="24">
        <v>1.13830767728483E-2</v>
      </c>
      <c r="U59" s="24">
        <v>6.0536537634395399E-3</v>
      </c>
      <c r="V59" s="24">
        <v>1.002893503268E-2</v>
      </c>
      <c r="W59" s="24">
        <v>7.5289324434726296E-3</v>
      </c>
      <c r="X59" s="24">
        <v>2.9458180460821402E-4</v>
      </c>
      <c r="Y59" s="24">
        <f t="shared" si="0"/>
        <v>1.0000000000000002</v>
      </c>
      <c r="Z59">
        <v>0</v>
      </c>
      <c r="AA59">
        <v>0</v>
      </c>
      <c r="AB59">
        <v>0</v>
      </c>
      <c r="AC59">
        <v>0</v>
      </c>
      <c r="AD59">
        <v>0</v>
      </c>
      <c r="AE59">
        <v>0</v>
      </c>
      <c r="AF59">
        <v>0</v>
      </c>
      <c r="AG59">
        <v>0</v>
      </c>
      <c r="AH59">
        <v>1.3776999999999999E-2</v>
      </c>
      <c r="AI59">
        <v>7.3647000000000004E-2</v>
      </c>
      <c r="AJ59">
        <v>9.7658999999999996E-2</v>
      </c>
      <c r="AK59">
        <v>0.12391099999999999</v>
      </c>
      <c r="AL59">
        <v>0.14641499999999999</v>
      </c>
      <c r="AM59">
        <v>0.16612499999999999</v>
      </c>
      <c r="AN59">
        <v>0.180363</v>
      </c>
      <c r="AO59">
        <v>0.188885</v>
      </c>
      <c r="AP59">
        <v>0.191085</v>
      </c>
      <c r="AQ59">
        <v>0.18673999999999999</v>
      </c>
      <c r="AR59">
        <v>0.17602499999999999</v>
      </c>
      <c r="AS59">
        <v>0.160133</v>
      </c>
      <c r="AT59">
        <v>0.14110900000000001</v>
      </c>
      <c r="AU59">
        <v>0.12164899999999999</v>
      </c>
      <c r="AV59">
        <v>0.10469000000000001</v>
      </c>
      <c r="AW59">
        <v>9.3752000000000002E-2</v>
      </c>
      <c r="AX59">
        <v>9.2090000000000005E-2</v>
      </c>
      <c r="AY59">
        <v>0.101813</v>
      </c>
      <c r="AZ59">
        <v>0.12343999999999999</v>
      </c>
      <c r="BA59">
        <v>0.15505099999999999</v>
      </c>
      <c r="BB59">
        <v>0.19173000000000001</v>
      </c>
      <c r="BC59">
        <v>0.22575200000000001</v>
      </c>
      <c r="BD59">
        <v>0.24687100000000001</v>
      </c>
      <c r="BE59">
        <v>0.24382100000000001</v>
      </c>
      <c r="BF59">
        <v>0.20974100000000001</v>
      </c>
      <c r="BG59">
        <v>0.13492100000000001</v>
      </c>
      <c r="BH59">
        <v>4.2658000000000001E-2</v>
      </c>
      <c r="BI59">
        <v>0</v>
      </c>
      <c r="BJ59">
        <v>0</v>
      </c>
      <c r="BK59">
        <v>0</v>
      </c>
      <c r="BL59">
        <v>2.7130000000000001E-3</v>
      </c>
      <c r="BM59">
        <v>0.140429</v>
      </c>
      <c r="BN59">
        <v>0.55302600000000002</v>
      </c>
      <c r="BO59">
        <v>1.2631680000000001</v>
      </c>
      <c r="BP59">
        <v>2.3250259999999998</v>
      </c>
      <c r="BQ59">
        <v>3.7122289999999998</v>
      </c>
      <c r="BR59">
        <v>5.3304390000000001</v>
      </c>
      <c r="BS59">
        <v>7.0255590000000003</v>
      </c>
      <c r="BT59">
        <v>8.5905389999999997</v>
      </c>
      <c r="BU59">
        <v>9.8012650000000008</v>
      </c>
      <c r="BV59">
        <v>10.467459</v>
      </c>
      <c r="BW59">
        <v>10.470404</v>
      </c>
      <c r="BX59">
        <v>9.8061000000000007</v>
      </c>
      <c r="BY59">
        <v>8.5735360000000007</v>
      </c>
      <c r="BZ59">
        <v>6.9562330000000001</v>
      </c>
      <c r="CA59">
        <v>5.1785940000000004</v>
      </c>
      <c r="CB59">
        <v>3.4681060000000001</v>
      </c>
      <c r="CC59">
        <v>1.8732660000000001</v>
      </c>
      <c r="CD59">
        <v>0.52121899999999999</v>
      </c>
      <c r="CE59">
        <v>6.8360000000000001E-3</v>
      </c>
      <c r="CF59">
        <v>0</v>
      </c>
      <c r="CG59">
        <v>0</v>
      </c>
      <c r="CH59">
        <v>0</v>
      </c>
      <c r="CI59">
        <v>0</v>
      </c>
      <c r="CJ59">
        <v>0</v>
      </c>
      <c r="CK59">
        <v>0</v>
      </c>
      <c r="CL59">
        <v>0</v>
      </c>
      <c r="CM59">
        <v>0</v>
      </c>
      <c r="CN59">
        <v>0</v>
      </c>
    </row>
    <row r="60" spans="1:92" x14ac:dyDescent="0.25">
      <c r="B60" t="s">
        <v>146</v>
      </c>
      <c r="C60" t="s">
        <v>496</v>
      </c>
      <c r="I60" s="3">
        <v>259.45790027240997</v>
      </c>
      <c r="K60" s="2">
        <v>1.635329319887</v>
      </c>
      <c r="L60" s="2">
        <v>-0.78005675436401101</v>
      </c>
      <c r="M60" s="2">
        <v>4.8346757778675098</v>
      </c>
      <c r="N60" s="24">
        <v>0</v>
      </c>
      <c r="O60" s="24">
        <v>7.9050205207315496E-2</v>
      </c>
      <c r="P60" s="24">
        <v>0.47641072558814201</v>
      </c>
      <c r="Q60" s="24">
        <v>0.37927129057461201</v>
      </c>
      <c r="R60" s="24">
        <v>5.4956369310521898E-2</v>
      </c>
      <c r="S60" s="24">
        <v>6.7015254510202696E-3</v>
      </c>
      <c r="T60" s="24">
        <v>3.6098838683885498E-3</v>
      </c>
      <c r="U60" s="24">
        <v>0</v>
      </c>
      <c r="V60" s="24">
        <v>0</v>
      </c>
      <c r="W60" s="24">
        <v>0</v>
      </c>
      <c r="X60" s="24">
        <v>0</v>
      </c>
      <c r="Y60" s="24">
        <f t="shared" si="0"/>
        <v>1.0000000000000002</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2.5736999999999999E-2</v>
      </c>
      <c r="BC60">
        <v>8.5458000000000006E-2</v>
      </c>
      <c r="BD60">
        <v>0.116605</v>
      </c>
      <c r="BE60">
        <v>0.14355999999999999</v>
      </c>
      <c r="BF60">
        <v>0.15948300000000001</v>
      </c>
      <c r="BG60">
        <v>0.15860199999999999</v>
      </c>
      <c r="BH60">
        <v>0.13742699999999999</v>
      </c>
      <c r="BI60">
        <v>0.10154199999999999</v>
      </c>
      <c r="BJ60">
        <v>6.5999000000000002E-2</v>
      </c>
      <c r="BK60">
        <v>6.0560999999999997E-2</v>
      </c>
      <c r="BL60">
        <v>0.12729499999999999</v>
      </c>
      <c r="BM60">
        <v>0.31772699999999998</v>
      </c>
      <c r="BN60">
        <v>0.68626399999999999</v>
      </c>
      <c r="BO60">
        <v>1.2808440000000001</v>
      </c>
      <c r="BP60">
        <v>2.135602</v>
      </c>
      <c r="BQ60">
        <v>3.2404310000000001</v>
      </c>
      <c r="BR60">
        <v>4.5458800000000004</v>
      </c>
      <c r="BS60">
        <v>5.9633010000000004</v>
      </c>
      <c r="BT60">
        <v>7.3632770000000001</v>
      </c>
      <c r="BU60">
        <v>8.5903100000000006</v>
      </c>
      <c r="BV60">
        <v>9.4908389999999994</v>
      </c>
      <c r="BW60">
        <v>9.9329870000000007</v>
      </c>
      <c r="BX60">
        <v>9.8475889999999993</v>
      </c>
      <c r="BY60">
        <v>9.235379</v>
      </c>
      <c r="BZ60">
        <v>8.1658430000000006</v>
      </c>
      <c r="CA60">
        <v>6.7716799999999999</v>
      </c>
      <c r="CB60">
        <v>5.2051619999999996</v>
      </c>
      <c r="CC60">
        <v>3.6526839999999998</v>
      </c>
      <c r="CD60">
        <v>2.0679729999999998</v>
      </c>
      <c r="CE60">
        <v>0.323959</v>
      </c>
      <c r="CF60">
        <v>0</v>
      </c>
      <c r="CG60">
        <v>0</v>
      </c>
      <c r="CH60">
        <v>0</v>
      </c>
      <c r="CI60">
        <v>0</v>
      </c>
      <c r="CJ60">
        <v>0</v>
      </c>
      <c r="CK60">
        <v>0</v>
      </c>
      <c r="CL60">
        <v>0</v>
      </c>
      <c r="CM60">
        <v>0</v>
      </c>
      <c r="CN60">
        <v>0</v>
      </c>
    </row>
    <row r="61" spans="1:92" x14ac:dyDescent="0.25">
      <c r="B61" t="s">
        <v>497</v>
      </c>
      <c r="C61" t="s">
        <v>496</v>
      </c>
      <c r="I61" s="3">
        <v>242.93198211173501</v>
      </c>
      <c r="K61" s="2">
        <v>1.4551931042970101</v>
      </c>
      <c r="L61" s="2">
        <v>-6.0316671466720997E-2</v>
      </c>
      <c r="M61" s="2">
        <v>2.4247480845348699</v>
      </c>
      <c r="N61" s="24">
        <v>0</v>
      </c>
      <c r="O61" s="24">
        <v>2.1006151563005299E-2</v>
      </c>
      <c r="P61" s="24">
        <v>0.45425693990918498</v>
      </c>
      <c r="Q61" s="24">
        <v>0.48433967004748402</v>
      </c>
      <c r="R61" s="24">
        <v>4.0397238480325802E-2</v>
      </c>
      <c r="S61" s="24">
        <v>0</v>
      </c>
      <c r="T61" s="24">
        <v>0</v>
      </c>
      <c r="U61" s="24">
        <v>0</v>
      </c>
      <c r="V61" s="24">
        <v>0</v>
      </c>
      <c r="W61" s="24">
        <v>0</v>
      </c>
      <c r="X61" s="24">
        <v>0</v>
      </c>
      <c r="Y61" s="24">
        <f t="shared" si="0"/>
        <v>1</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v>0</v>
      </c>
      <c r="BI61">
        <v>0</v>
      </c>
      <c r="BJ61">
        <v>0</v>
      </c>
      <c r="BK61">
        <v>0</v>
      </c>
      <c r="BL61">
        <v>0</v>
      </c>
      <c r="BM61">
        <v>9.9880000000000004E-3</v>
      </c>
      <c r="BN61">
        <v>0.114233</v>
      </c>
      <c r="BO61">
        <v>0.83359099999999997</v>
      </c>
      <c r="BP61">
        <v>2.037026</v>
      </c>
      <c r="BQ61">
        <v>3.664088</v>
      </c>
      <c r="BR61">
        <v>5.6711850000000004</v>
      </c>
      <c r="BS61">
        <v>7.7869080000000004</v>
      </c>
      <c r="BT61">
        <v>9.7310029999999994</v>
      </c>
      <c r="BU61">
        <v>11.179346000000001</v>
      </c>
      <c r="BV61">
        <v>11.875294</v>
      </c>
      <c r="BW61">
        <v>11.686779</v>
      </c>
      <c r="BX61">
        <v>10.655506000000001</v>
      </c>
      <c r="BY61">
        <v>8.9716290000000001</v>
      </c>
      <c r="BZ61">
        <v>6.9297750000000002</v>
      </c>
      <c r="CA61">
        <v>4.8180329999999998</v>
      </c>
      <c r="CB61">
        <v>3.011279</v>
      </c>
      <c r="CC61">
        <v>1.024338</v>
      </c>
      <c r="CD61">
        <v>0</v>
      </c>
      <c r="CE61">
        <v>0</v>
      </c>
      <c r="CF61">
        <v>0</v>
      </c>
      <c r="CG61">
        <v>0</v>
      </c>
      <c r="CH61">
        <v>0</v>
      </c>
      <c r="CI61">
        <v>0</v>
      </c>
      <c r="CJ61">
        <v>0</v>
      </c>
      <c r="CK61">
        <v>0</v>
      </c>
      <c r="CL61">
        <v>0</v>
      </c>
      <c r="CM61">
        <v>0</v>
      </c>
      <c r="CN61">
        <v>0</v>
      </c>
    </row>
    <row r="62" spans="1:92" x14ac:dyDescent="0.25">
      <c r="K62" s="2"/>
      <c r="L62" s="2"/>
      <c r="M62" s="2"/>
      <c r="N62" s="24"/>
      <c r="O62" s="24"/>
      <c r="P62" s="24"/>
      <c r="Q62" s="24"/>
      <c r="R62" s="24"/>
      <c r="S62" s="24"/>
      <c r="T62" s="24"/>
      <c r="U62" s="24"/>
      <c r="V62" s="24"/>
      <c r="W62" s="24"/>
      <c r="X62" s="24"/>
      <c r="Y62" s="24"/>
    </row>
    <row r="63" spans="1:92" x14ac:dyDescent="0.25">
      <c r="A63" t="s">
        <v>498</v>
      </c>
      <c r="B63" t="s">
        <v>141</v>
      </c>
      <c r="C63" t="s">
        <v>496</v>
      </c>
      <c r="I63" s="3">
        <v>337.38008340362302</v>
      </c>
      <c r="K63" s="2">
        <v>1.59416811397019</v>
      </c>
      <c r="L63" s="2">
        <v>-2.8830570033551502E-2</v>
      </c>
      <c r="M63" s="2">
        <v>0.92965935585562398</v>
      </c>
      <c r="N63" s="24">
        <v>0</v>
      </c>
      <c r="O63" s="24">
        <v>0.20970753269336101</v>
      </c>
      <c r="P63" s="24">
        <v>0.52268009149188399</v>
      </c>
      <c r="Q63" s="24">
        <v>0.25520522834176002</v>
      </c>
      <c r="R63" s="24">
        <v>1.2407147472994399E-2</v>
      </c>
      <c r="S63" s="24">
        <v>0</v>
      </c>
      <c r="T63" s="24">
        <v>0</v>
      </c>
      <c r="U63" s="24">
        <v>0</v>
      </c>
      <c r="V63" s="24">
        <v>0</v>
      </c>
      <c r="W63" s="24">
        <v>0</v>
      </c>
      <c r="X63" s="24">
        <v>0</v>
      </c>
      <c r="Y63" s="24">
        <f t="shared" si="0"/>
        <v>0.99999999999999944</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v>0</v>
      </c>
      <c r="BE63">
        <v>0</v>
      </c>
      <c r="BF63">
        <v>0</v>
      </c>
      <c r="BG63">
        <v>0</v>
      </c>
      <c r="BH63">
        <v>0</v>
      </c>
      <c r="BI63">
        <v>0</v>
      </c>
      <c r="BJ63">
        <v>0</v>
      </c>
      <c r="BK63">
        <v>0</v>
      </c>
      <c r="BL63">
        <v>0</v>
      </c>
      <c r="BM63">
        <v>0</v>
      </c>
      <c r="BN63">
        <v>0</v>
      </c>
      <c r="BO63">
        <v>0.188136</v>
      </c>
      <c r="BP63">
        <v>0.65917899999999996</v>
      </c>
      <c r="BQ63">
        <v>1.3795299999999999</v>
      </c>
      <c r="BR63">
        <v>2.3551579999999999</v>
      </c>
      <c r="BS63">
        <v>3.556155</v>
      </c>
      <c r="BT63">
        <v>4.915063</v>
      </c>
      <c r="BU63">
        <v>6.3255239999999997</v>
      </c>
      <c r="BV63">
        <v>7.6591649999999998</v>
      </c>
      <c r="BW63">
        <v>8.769698</v>
      </c>
      <c r="BX63">
        <v>9.5287869999999995</v>
      </c>
      <c r="BY63">
        <v>9.8475239999999999</v>
      </c>
      <c r="BZ63">
        <v>9.6794639999999994</v>
      </c>
      <c r="CA63">
        <v>9.0367549999999994</v>
      </c>
      <c r="CB63">
        <v>7.9820000000000002</v>
      </c>
      <c r="CC63">
        <v>6.6305610000000001</v>
      </c>
      <c r="CD63">
        <v>5.1289210000000001</v>
      </c>
      <c r="CE63">
        <v>3.6174650000000002</v>
      </c>
      <c r="CF63">
        <v>2.2722479999999998</v>
      </c>
      <c r="CG63">
        <v>0.46866999999999998</v>
      </c>
      <c r="CH63">
        <v>0</v>
      </c>
      <c r="CI63">
        <v>0</v>
      </c>
      <c r="CJ63">
        <v>0</v>
      </c>
      <c r="CK63">
        <v>0</v>
      </c>
      <c r="CL63">
        <v>0</v>
      </c>
      <c r="CM63">
        <v>0</v>
      </c>
      <c r="CN63">
        <v>0</v>
      </c>
    </row>
    <row r="64" spans="1:92" x14ac:dyDescent="0.25">
      <c r="B64" t="s">
        <v>142</v>
      </c>
      <c r="C64" t="s">
        <v>496</v>
      </c>
      <c r="I64" s="3">
        <v>366.76607466396899</v>
      </c>
      <c r="K64" s="2">
        <v>1.7900362333384301</v>
      </c>
      <c r="L64" s="2">
        <v>-1.5096183685060501E-2</v>
      </c>
      <c r="M64" s="2">
        <v>0.96311329743407703</v>
      </c>
      <c r="N64" s="24">
        <v>3.6122687305651199E-2</v>
      </c>
      <c r="O64" s="24">
        <v>0.26838381188997501</v>
      </c>
      <c r="P64" s="24">
        <v>0.43572524887337299</v>
      </c>
      <c r="Q64" s="24">
        <v>0.223732052223033</v>
      </c>
      <c r="R64" s="24">
        <v>1.6433839119896699E-2</v>
      </c>
      <c r="S64" s="24">
        <v>2.5309858901012201E-3</v>
      </c>
      <c r="T64" s="24">
        <v>5.21290180918967E-3</v>
      </c>
      <c r="U64" s="24">
        <v>4.4560317180833003E-3</v>
      </c>
      <c r="V64" s="24">
        <v>5.0132391423406402E-3</v>
      </c>
      <c r="W64" s="24">
        <v>2.3892020283558702E-3</v>
      </c>
      <c r="X64" s="24">
        <v>0</v>
      </c>
      <c r="Y64" s="24">
        <f t="shared" si="0"/>
        <v>0.99999999999999978</v>
      </c>
      <c r="Z64">
        <v>0</v>
      </c>
      <c r="AA64">
        <v>0</v>
      </c>
      <c r="AB64">
        <v>0</v>
      </c>
      <c r="AC64">
        <v>0</v>
      </c>
      <c r="AD64">
        <v>0</v>
      </c>
      <c r="AE64">
        <v>0</v>
      </c>
      <c r="AF64">
        <v>0</v>
      </c>
      <c r="AG64">
        <v>0</v>
      </c>
      <c r="AH64">
        <v>0</v>
      </c>
      <c r="AI64">
        <v>0</v>
      </c>
      <c r="AJ64">
        <v>1.523E-2</v>
      </c>
      <c r="AK64">
        <v>4.0257000000000001E-2</v>
      </c>
      <c r="AL64">
        <v>5.4411000000000001E-2</v>
      </c>
      <c r="AM64">
        <v>6.4238000000000003E-2</v>
      </c>
      <c r="AN64">
        <v>7.2658E-2</v>
      </c>
      <c r="AO64">
        <v>8.0629000000000006E-2</v>
      </c>
      <c r="AP64">
        <v>8.6597999999999994E-2</v>
      </c>
      <c r="AQ64">
        <v>9.0531E-2</v>
      </c>
      <c r="AR64">
        <v>9.2395000000000005E-2</v>
      </c>
      <c r="AS64">
        <v>9.2066999999999996E-2</v>
      </c>
      <c r="AT64">
        <v>8.9824000000000001E-2</v>
      </c>
      <c r="AU64">
        <v>8.6063000000000001E-2</v>
      </c>
      <c r="AV64">
        <v>8.1378000000000006E-2</v>
      </c>
      <c r="AW64">
        <v>7.6694999999999999E-2</v>
      </c>
      <c r="AX64">
        <v>7.3071999999999998E-2</v>
      </c>
      <c r="AY64">
        <v>7.1586999999999998E-2</v>
      </c>
      <c r="AZ64">
        <v>7.3136000000000007E-2</v>
      </c>
      <c r="BA64">
        <v>7.8099000000000002E-2</v>
      </c>
      <c r="BB64">
        <v>8.6140999999999995E-2</v>
      </c>
      <c r="BC64">
        <v>9.5768000000000006E-2</v>
      </c>
      <c r="BD64">
        <v>0.10475</v>
      </c>
      <c r="BE64">
        <v>0.109523</v>
      </c>
      <c r="BF64">
        <v>0.10428900000000001</v>
      </c>
      <c r="BG64">
        <v>9.4236E-2</v>
      </c>
      <c r="BH64">
        <v>4.6661000000000001E-2</v>
      </c>
      <c r="BI64">
        <v>0</v>
      </c>
      <c r="BJ64">
        <v>0</v>
      </c>
      <c r="BK64">
        <v>0</v>
      </c>
      <c r="BL64">
        <v>0</v>
      </c>
      <c r="BM64">
        <v>0</v>
      </c>
      <c r="BN64">
        <v>8.1270000000000005E-3</v>
      </c>
      <c r="BO64">
        <v>0.36822100000000002</v>
      </c>
      <c r="BP64">
        <v>0.84287199999999995</v>
      </c>
      <c r="BQ64">
        <v>1.4874099999999999</v>
      </c>
      <c r="BR64">
        <v>2.3106309999999999</v>
      </c>
      <c r="BS64">
        <v>3.2666729999999999</v>
      </c>
      <c r="BT64">
        <v>4.3037099999999997</v>
      </c>
      <c r="BU64">
        <v>5.3454449999999998</v>
      </c>
      <c r="BV64">
        <v>6.3114889999999999</v>
      </c>
      <c r="BW64">
        <v>7.1176979999999999</v>
      </c>
      <c r="BX64">
        <v>7.6974030000000004</v>
      </c>
      <c r="BY64">
        <v>8.0108720000000009</v>
      </c>
      <c r="BZ64">
        <v>8.0400930000000006</v>
      </c>
      <c r="CA64">
        <v>7.7921889999999996</v>
      </c>
      <c r="CB64">
        <v>7.2928579999999998</v>
      </c>
      <c r="CC64">
        <v>6.5832730000000002</v>
      </c>
      <c r="CD64">
        <v>5.7229380000000001</v>
      </c>
      <c r="CE64">
        <v>4.7686979999999997</v>
      </c>
      <c r="CF64">
        <v>3.7818610000000001</v>
      </c>
      <c r="CG64">
        <v>2.806991</v>
      </c>
      <c r="CH64">
        <v>1.7679860000000001</v>
      </c>
      <c r="CI64">
        <v>0.87903600000000004</v>
      </c>
      <c r="CJ64">
        <v>0.692106</v>
      </c>
      <c r="CK64">
        <v>0.52184600000000003</v>
      </c>
      <c r="CL64">
        <v>0.23083799999999999</v>
      </c>
      <c r="CM64">
        <v>8.8497000000000006E-2</v>
      </c>
      <c r="CN64">
        <v>0</v>
      </c>
    </row>
    <row r="65" spans="1:92" x14ac:dyDescent="0.25">
      <c r="B65" t="s">
        <v>140</v>
      </c>
      <c r="C65" t="s">
        <v>496</v>
      </c>
      <c r="I65" s="3">
        <v>345.28810668136902</v>
      </c>
      <c r="K65" s="2">
        <v>1.44973692723556</v>
      </c>
      <c r="L65" s="2">
        <v>-2.0903078466204102E-2</v>
      </c>
      <c r="M65" s="2">
        <v>0.93862742817799805</v>
      </c>
      <c r="N65" s="24">
        <v>0</v>
      </c>
      <c r="O65" s="24">
        <v>0.16581877331084199</v>
      </c>
      <c r="P65" s="24">
        <v>0.63544274090252295</v>
      </c>
      <c r="Q65" s="24">
        <v>0.19844635537321101</v>
      </c>
      <c r="R65" s="24">
        <v>2.9213041342416099E-4</v>
      </c>
      <c r="S65" s="24">
        <v>0</v>
      </c>
      <c r="T65" s="24">
        <v>0</v>
      </c>
      <c r="U65" s="24">
        <v>0</v>
      </c>
      <c r="V65" s="24">
        <v>0</v>
      </c>
      <c r="W65" s="24">
        <v>0</v>
      </c>
      <c r="X65" s="24">
        <v>0</v>
      </c>
      <c r="Y65" s="24">
        <f t="shared" si="0"/>
        <v>1.0000000000000002</v>
      </c>
      <c r="Z65">
        <v>0</v>
      </c>
      <c r="AA65">
        <v>0</v>
      </c>
      <c r="AB65">
        <v>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v>0</v>
      </c>
      <c r="BL65">
        <v>0</v>
      </c>
      <c r="BM65">
        <v>0</v>
      </c>
      <c r="BN65">
        <v>0</v>
      </c>
      <c r="BO65">
        <v>0</v>
      </c>
      <c r="BP65">
        <v>0</v>
      </c>
      <c r="BQ65">
        <v>0.102441</v>
      </c>
      <c r="BR65">
        <v>0.772397</v>
      </c>
      <c r="BS65">
        <v>1.930148</v>
      </c>
      <c r="BT65">
        <v>3.6216179999999998</v>
      </c>
      <c r="BU65">
        <v>5.7251110000000001</v>
      </c>
      <c r="BV65">
        <v>8.0115339999999993</v>
      </c>
      <c r="BW65">
        <v>10.134162999999999</v>
      </c>
      <c r="BX65">
        <v>11.718344</v>
      </c>
      <c r="BY65">
        <v>12.462555</v>
      </c>
      <c r="BZ65">
        <v>12.199070000000001</v>
      </c>
      <c r="CA65">
        <v>10.96227</v>
      </c>
      <c r="CB65">
        <v>8.9925460000000008</v>
      </c>
      <c r="CC65">
        <v>6.606268</v>
      </c>
      <c r="CD65">
        <v>4.2673920000000001</v>
      </c>
      <c r="CE65">
        <v>2.281971</v>
      </c>
      <c r="CF65">
        <v>0.212173</v>
      </c>
      <c r="CG65">
        <v>0</v>
      </c>
      <c r="CH65">
        <v>0</v>
      </c>
      <c r="CI65">
        <v>0</v>
      </c>
      <c r="CJ65">
        <v>0</v>
      </c>
      <c r="CK65">
        <v>0</v>
      </c>
      <c r="CL65">
        <v>0</v>
      </c>
      <c r="CM65">
        <v>0</v>
      </c>
      <c r="CN65">
        <v>0</v>
      </c>
    </row>
    <row r="66" spans="1:92" x14ac:dyDescent="0.25">
      <c r="B66" t="s">
        <v>139</v>
      </c>
      <c r="C66" t="s">
        <v>496</v>
      </c>
      <c r="I66" s="3">
        <v>286.99214990071499</v>
      </c>
      <c r="K66" s="2">
        <v>1.4295479317789199</v>
      </c>
      <c r="L66" s="2">
        <v>-0.10867335863760499</v>
      </c>
      <c r="M66" s="2">
        <v>1.1363220119545301</v>
      </c>
      <c r="N66" s="24">
        <v>0</v>
      </c>
      <c r="O66" s="24">
        <v>4.0714309506061697E-2</v>
      </c>
      <c r="P66" s="24">
        <v>0.62840746117202495</v>
      </c>
      <c r="Q66" s="24">
        <v>0.28416231730504599</v>
      </c>
      <c r="R66" s="24">
        <v>6.9798201686722895E-4</v>
      </c>
      <c r="S66" s="24">
        <v>9.0534098176046005E-3</v>
      </c>
      <c r="T66" s="24">
        <v>9.9175337244329902E-3</v>
      </c>
      <c r="U66" s="24">
        <v>6.3505241313359297E-3</v>
      </c>
      <c r="V66" s="24">
        <v>1.21034973466088E-2</v>
      </c>
      <c r="W66" s="24">
        <v>8.2825210672206103E-3</v>
      </c>
      <c r="X66" s="24">
        <v>3.10443912796927E-4</v>
      </c>
      <c r="Y66" s="24">
        <f t="shared" si="0"/>
        <v>0.99999999999999956</v>
      </c>
      <c r="Z66">
        <v>0</v>
      </c>
      <c r="AA66">
        <v>0</v>
      </c>
      <c r="AB66">
        <v>0</v>
      </c>
      <c r="AC66">
        <v>0</v>
      </c>
      <c r="AD66">
        <v>0</v>
      </c>
      <c r="AE66">
        <v>0</v>
      </c>
      <c r="AF66">
        <v>0</v>
      </c>
      <c r="AG66">
        <v>0</v>
      </c>
      <c r="AH66">
        <v>1.4503E-2</v>
      </c>
      <c r="AI66">
        <v>7.7687000000000006E-2</v>
      </c>
      <c r="AJ66">
        <v>0.104851</v>
      </c>
      <c r="AK66">
        <v>0.134633</v>
      </c>
      <c r="AL66">
        <v>0.160828</v>
      </c>
      <c r="AM66">
        <v>0.18493100000000001</v>
      </c>
      <c r="AN66">
        <v>0.20396700000000001</v>
      </c>
      <c r="AO66">
        <v>0.21754000000000001</v>
      </c>
      <c r="AP66">
        <v>0.22461200000000001</v>
      </c>
      <c r="AQ66">
        <v>0.22453899999999999</v>
      </c>
      <c r="AR66">
        <v>0.216861</v>
      </c>
      <c r="AS66">
        <v>0.20180799999999999</v>
      </c>
      <c r="AT66">
        <v>0.180395</v>
      </c>
      <c r="AU66">
        <v>0.15457000000000001</v>
      </c>
      <c r="AV66">
        <v>0.12692100000000001</v>
      </c>
      <c r="AW66">
        <v>0.10126499999999999</v>
      </c>
      <c r="AX66">
        <v>8.1887000000000001E-2</v>
      </c>
      <c r="AY66">
        <v>7.3221999999999995E-2</v>
      </c>
      <c r="AZ66">
        <v>7.9016000000000003E-2</v>
      </c>
      <c r="BA66">
        <v>0.10122100000000001</v>
      </c>
      <c r="BB66">
        <v>0.13908100000000001</v>
      </c>
      <c r="BC66">
        <v>0.188246</v>
      </c>
      <c r="BD66">
        <v>0.24076900000000001</v>
      </c>
      <c r="BE66">
        <v>0.28358699999999998</v>
      </c>
      <c r="BF66">
        <v>0.30160700000000001</v>
      </c>
      <c r="BG66">
        <v>0.28320299999999998</v>
      </c>
      <c r="BH66">
        <v>0.208763</v>
      </c>
      <c r="BI66">
        <v>9.128E-2</v>
      </c>
      <c r="BJ66">
        <v>0</v>
      </c>
      <c r="BK66">
        <v>0</v>
      </c>
      <c r="BL66">
        <v>0</v>
      </c>
      <c r="BM66">
        <v>0</v>
      </c>
      <c r="BN66">
        <v>0</v>
      </c>
      <c r="BO66">
        <v>0</v>
      </c>
      <c r="BP66">
        <v>2.3869999999999998E-3</v>
      </c>
      <c r="BQ66">
        <v>0.23638999999999999</v>
      </c>
      <c r="BR66">
        <v>0.91761599999999999</v>
      </c>
      <c r="BS66">
        <v>2.6124049999999999</v>
      </c>
      <c r="BT66">
        <v>5.1975800000000003</v>
      </c>
      <c r="BU66">
        <v>8.1506179999999997</v>
      </c>
      <c r="BV66">
        <v>11.795108000000001</v>
      </c>
      <c r="BW66">
        <v>13.922364</v>
      </c>
      <c r="BX66">
        <v>14.636914000000001</v>
      </c>
      <c r="BY66">
        <v>13.360837999999999</v>
      </c>
      <c r="BZ66">
        <v>10.578953</v>
      </c>
      <c r="CA66">
        <v>7.4263519999999996</v>
      </c>
      <c r="CB66">
        <v>3.8738100000000002</v>
      </c>
      <c r="CC66">
        <v>2.1113729999999999</v>
      </c>
      <c r="CD66">
        <v>0.55778300000000003</v>
      </c>
      <c r="CE66">
        <v>1.7715999999999999E-2</v>
      </c>
      <c r="CF66">
        <v>0</v>
      </c>
      <c r="CG66">
        <v>0</v>
      </c>
      <c r="CH66">
        <v>0</v>
      </c>
      <c r="CI66">
        <v>0</v>
      </c>
      <c r="CJ66">
        <v>0</v>
      </c>
      <c r="CK66">
        <v>0</v>
      </c>
      <c r="CL66">
        <v>0</v>
      </c>
      <c r="CM66">
        <v>0</v>
      </c>
      <c r="CN66">
        <v>0</v>
      </c>
    </row>
    <row r="67" spans="1:92" x14ac:dyDescent="0.25">
      <c r="B67" t="s">
        <v>121</v>
      </c>
      <c r="C67" t="s">
        <v>496</v>
      </c>
      <c r="I67" s="3">
        <v>347.62266916447902</v>
      </c>
      <c r="K67" s="2">
        <v>1.76812437120377</v>
      </c>
      <c r="L67" s="2">
        <v>-0.30888146489548002</v>
      </c>
      <c r="M67" s="2">
        <v>2.1152900064557301</v>
      </c>
      <c r="N67" s="24">
        <v>0</v>
      </c>
      <c r="O67" s="24">
        <v>0.15772476775838601</v>
      </c>
      <c r="P67" s="24">
        <v>0.66001051678571199</v>
      </c>
      <c r="Q67" s="24">
        <v>0.12894825652223099</v>
      </c>
      <c r="R67" s="24">
        <v>7.8754866739387807E-5</v>
      </c>
      <c r="S67" s="24">
        <v>1.1808818840497301E-2</v>
      </c>
      <c r="T67" s="24">
        <v>6.3016395389506397E-3</v>
      </c>
      <c r="U67" s="24">
        <v>1.0287553279329301E-2</v>
      </c>
      <c r="V67" s="24">
        <v>1.50848079917729E-2</v>
      </c>
      <c r="W67" s="24">
        <v>9.3841001891591704E-3</v>
      </c>
      <c r="X67" s="24">
        <v>3.70784227222458E-4</v>
      </c>
      <c r="Y67" s="24">
        <f t="shared" si="0"/>
        <v>1</v>
      </c>
      <c r="Z67">
        <v>0</v>
      </c>
      <c r="AA67">
        <v>0</v>
      </c>
      <c r="AB67">
        <v>0</v>
      </c>
      <c r="AC67">
        <v>0</v>
      </c>
      <c r="AD67">
        <v>0</v>
      </c>
      <c r="AE67">
        <v>0</v>
      </c>
      <c r="AF67">
        <v>0</v>
      </c>
      <c r="AG67">
        <v>0</v>
      </c>
      <c r="AH67">
        <v>1.736E-2</v>
      </c>
      <c r="AI67">
        <v>9.2607999999999996E-2</v>
      </c>
      <c r="AJ67">
        <v>0.120464</v>
      </c>
      <c r="AK67">
        <v>0.151833</v>
      </c>
      <c r="AL67">
        <v>0.180201</v>
      </c>
      <c r="AM67">
        <v>0.20729800000000001</v>
      </c>
      <c r="AN67">
        <v>0.23072799999999999</v>
      </c>
      <c r="AO67">
        <v>0.25028299999999998</v>
      </c>
      <c r="AP67">
        <v>0.26492100000000002</v>
      </c>
      <c r="AQ67">
        <v>0.273814</v>
      </c>
      <c r="AR67">
        <v>0.27608899999999997</v>
      </c>
      <c r="AS67">
        <v>0.27103699999999997</v>
      </c>
      <c r="AT67">
        <v>0.258326</v>
      </c>
      <c r="AU67">
        <v>0.23821600000000001</v>
      </c>
      <c r="AV67">
        <v>0.21160799999999999</v>
      </c>
      <c r="AW67">
        <v>0.180448</v>
      </c>
      <c r="AX67">
        <v>0.14749699999999999</v>
      </c>
      <c r="AY67">
        <v>0.116853</v>
      </c>
      <c r="AZ67">
        <v>9.2917E-2</v>
      </c>
      <c r="BA67">
        <v>8.0054E-2</v>
      </c>
      <c r="BB67">
        <v>8.1798999999999997E-2</v>
      </c>
      <c r="BC67">
        <v>9.9904999999999994E-2</v>
      </c>
      <c r="BD67">
        <v>0.133661</v>
      </c>
      <c r="BE67">
        <v>0.177815</v>
      </c>
      <c r="BF67">
        <v>0.223493</v>
      </c>
      <c r="BG67">
        <v>0.25872000000000001</v>
      </c>
      <c r="BH67">
        <v>0.26798699999999998</v>
      </c>
      <c r="BI67">
        <v>0.240339</v>
      </c>
      <c r="BJ67">
        <v>0.16536000000000001</v>
      </c>
      <c r="BK67">
        <v>2.0011999999999999E-2</v>
      </c>
      <c r="BL67">
        <v>0</v>
      </c>
      <c r="BM67">
        <v>0</v>
      </c>
      <c r="BN67">
        <v>0</v>
      </c>
      <c r="BO67">
        <v>0</v>
      </c>
      <c r="BP67">
        <v>0</v>
      </c>
      <c r="BQ67">
        <v>0</v>
      </c>
      <c r="BR67">
        <v>0.119727</v>
      </c>
      <c r="BS67">
        <v>0.68361400000000005</v>
      </c>
      <c r="BT67">
        <v>1.9122269999999999</v>
      </c>
      <c r="BU67">
        <v>4.133235</v>
      </c>
      <c r="BV67">
        <v>6.272608</v>
      </c>
      <c r="BW67">
        <v>9.5728559999999998</v>
      </c>
      <c r="BX67">
        <v>11.809241</v>
      </c>
      <c r="BY67">
        <v>13.262829</v>
      </c>
      <c r="BZ67">
        <v>13.266450000000001</v>
      </c>
      <c r="CA67">
        <v>11.775416</v>
      </c>
      <c r="CB67">
        <v>9.4737329999999993</v>
      </c>
      <c r="CC67">
        <v>6.2595980000000004</v>
      </c>
      <c r="CD67">
        <v>3.8611559999999998</v>
      </c>
      <c r="CE67">
        <v>1.829588</v>
      </c>
      <c r="CF67">
        <v>0.424952</v>
      </c>
      <c r="CG67">
        <v>1.1126E-2</v>
      </c>
      <c r="CH67">
        <v>0</v>
      </c>
      <c r="CI67">
        <v>0</v>
      </c>
      <c r="CJ67">
        <v>0</v>
      </c>
      <c r="CK67">
        <v>0</v>
      </c>
      <c r="CL67">
        <v>0</v>
      </c>
      <c r="CM67">
        <v>0</v>
      </c>
      <c r="CN67">
        <v>0</v>
      </c>
    </row>
    <row r="68" spans="1:92" x14ac:dyDescent="0.25">
      <c r="F68" s="2"/>
    </row>
    <row r="69" spans="1:92" x14ac:dyDescent="0.25">
      <c r="A69" t="s">
        <v>261</v>
      </c>
      <c r="N69" s="2"/>
      <c r="O69" s="2"/>
      <c r="P69" s="2"/>
      <c r="Q69" s="2"/>
      <c r="AD69" s="14"/>
      <c r="AE69" s="14" t="s">
        <v>315</v>
      </c>
      <c r="AG69" s="2"/>
    </row>
    <row r="70" spans="1:92" ht="45" x14ac:dyDescent="0.25">
      <c r="Z70" s="7" t="s">
        <v>216</v>
      </c>
      <c r="AA70" t="s">
        <v>316</v>
      </c>
      <c r="AB70" s="18" t="s">
        <v>317</v>
      </c>
      <c r="AC70" s="18" t="s">
        <v>318</v>
      </c>
      <c r="AD70" s="14" t="s">
        <v>314</v>
      </c>
      <c r="AE70" s="14">
        <v>0</v>
      </c>
      <c r="AF70" s="14">
        <v>0.5</v>
      </c>
      <c r="AG70" s="14">
        <v>1</v>
      </c>
      <c r="AH70" s="14">
        <v>1.5</v>
      </c>
      <c r="AI70" s="14">
        <v>2</v>
      </c>
      <c r="AJ70" s="14">
        <v>2.5</v>
      </c>
      <c r="AK70" s="14">
        <v>3</v>
      </c>
      <c r="AL70" s="14">
        <v>3.5</v>
      </c>
      <c r="AM70" s="14">
        <v>4</v>
      </c>
      <c r="AN70" t="s">
        <v>402</v>
      </c>
    </row>
    <row r="71" spans="1:92" ht="26.65" customHeight="1" x14ac:dyDescent="0.25">
      <c r="N71" s="2"/>
      <c r="O71" s="2"/>
      <c r="P71" s="2"/>
      <c r="Q71" s="2"/>
      <c r="AD71" s="14" t="s">
        <v>313</v>
      </c>
      <c r="AE71" s="14">
        <v>9.9999999999999995E-8</v>
      </c>
      <c r="AF71" s="25">
        <v>707.10699999999997</v>
      </c>
      <c r="AG71" s="25">
        <v>500</v>
      </c>
      <c r="AH71" s="25">
        <v>353.553</v>
      </c>
      <c r="AI71" s="25">
        <v>250</v>
      </c>
      <c r="AJ71" s="25">
        <v>176.77699999999999</v>
      </c>
      <c r="AK71" s="25">
        <v>125</v>
      </c>
      <c r="AL71" s="25">
        <v>88.388800000000003</v>
      </c>
      <c r="AM71" s="25">
        <v>62.5</v>
      </c>
      <c r="BA71" s="51" t="s">
        <v>460</v>
      </c>
      <c r="BB71" s="4"/>
      <c r="BC71" s="4"/>
      <c r="BD71" s="4"/>
      <c r="BE71" s="4"/>
      <c r="BF71" s="4"/>
      <c r="BG71" s="4"/>
      <c r="BH71" s="4"/>
      <c r="BI71" s="52"/>
    </row>
    <row r="72" spans="1:92" x14ac:dyDescent="0.25">
      <c r="A72" t="s">
        <v>404</v>
      </c>
      <c r="N72" s="2"/>
      <c r="O72" s="2"/>
      <c r="P72" s="2"/>
      <c r="Q72" s="2"/>
      <c r="AF72" s="33"/>
      <c r="AG72" s="33"/>
      <c r="AH72" s="33"/>
      <c r="AI72" s="33"/>
      <c r="AJ72" s="33"/>
      <c r="AK72" s="33"/>
      <c r="AL72" s="33"/>
      <c r="AM72" s="33"/>
      <c r="BA72" s="31" t="s">
        <v>461</v>
      </c>
      <c r="BI72" s="53"/>
    </row>
    <row r="73" spans="1:92" x14ac:dyDescent="0.25">
      <c r="A73" t="s">
        <v>396</v>
      </c>
      <c r="B73" t="s">
        <v>176</v>
      </c>
      <c r="N73" s="2"/>
      <c r="O73" s="2"/>
      <c r="P73" s="2"/>
      <c r="Q73" s="2"/>
      <c r="Z73" s="34">
        <v>1.99</v>
      </c>
      <c r="AA73" s="35">
        <v>0.36</v>
      </c>
      <c r="AB73" s="35">
        <v>0.82</v>
      </c>
      <c r="AC73" s="36"/>
      <c r="AD73" s="36"/>
      <c r="AE73" s="34">
        <v>0</v>
      </c>
      <c r="AF73" s="34">
        <v>2.0699999999999998</v>
      </c>
      <c r="AG73" s="34">
        <v>4.4800000000000004</v>
      </c>
      <c r="AH73" s="34">
        <v>20.78</v>
      </c>
      <c r="AI73" s="34">
        <v>25.99</v>
      </c>
      <c r="AJ73" s="34">
        <v>21.7</v>
      </c>
      <c r="AK73" s="34">
        <v>12.16</v>
      </c>
      <c r="AL73" s="34">
        <v>8.5</v>
      </c>
      <c r="AM73" s="34">
        <v>4.5999999999999996</v>
      </c>
      <c r="AN73" s="37">
        <f>SUM(AF73:AM73)</f>
        <v>100.27999999999999</v>
      </c>
      <c r="BA73" s="31"/>
      <c r="BI73" s="53"/>
    </row>
    <row r="74" spans="1:92" x14ac:dyDescent="0.25">
      <c r="B74" t="s">
        <v>397</v>
      </c>
      <c r="N74" s="2"/>
      <c r="O74" s="2"/>
      <c r="P74" s="2"/>
      <c r="Q74" s="2"/>
      <c r="Z74" s="34">
        <v>2.0699999999999998</v>
      </c>
      <c r="AA74" s="35">
        <v>0.17</v>
      </c>
      <c r="AB74" s="35">
        <v>0.75</v>
      </c>
      <c r="AC74" s="36"/>
      <c r="AD74" s="36"/>
      <c r="AE74" s="34">
        <v>0</v>
      </c>
      <c r="AF74" s="34">
        <v>0.15</v>
      </c>
      <c r="AG74" s="34">
        <v>1.02</v>
      </c>
      <c r="AH74" s="34">
        <v>29.57</v>
      </c>
      <c r="AI74" s="34">
        <v>25.39</v>
      </c>
      <c r="AJ74" s="34">
        <v>15.05</v>
      </c>
      <c r="AK74" s="34">
        <v>13.02</v>
      </c>
      <c r="AL74" s="34">
        <v>9.68</v>
      </c>
      <c r="AM74" s="34">
        <v>3.92</v>
      </c>
      <c r="AN74" s="37">
        <f t="shared" ref="AN74:AN79" si="3">SUM(AF74:AM74)</f>
        <v>97.8</v>
      </c>
      <c r="BA74" s="31"/>
      <c r="BI74" s="53"/>
    </row>
    <row r="75" spans="1:92" x14ac:dyDescent="0.25">
      <c r="B75" t="s">
        <v>398</v>
      </c>
      <c r="N75" s="2"/>
      <c r="O75" s="2"/>
      <c r="P75" s="2"/>
      <c r="Q75" s="2"/>
      <c r="Z75" s="34">
        <v>2.41</v>
      </c>
      <c r="AA75" s="35">
        <v>0.09</v>
      </c>
      <c r="AB75" s="35">
        <v>0.5</v>
      </c>
      <c r="AC75" s="36"/>
      <c r="AD75" s="36"/>
      <c r="AE75" s="34">
        <v>0</v>
      </c>
      <c r="AF75" s="34">
        <v>0</v>
      </c>
      <c r="AG75" s="34">
        <v>0.12</v>
      </c>
      <c r="AH75" s="34">
        <v>2.54</v>
      </c>
      <c r="AI75" s="34">
        <v>18.329999999999998</v>
      </c>
      <c r="AJ75" s="34">
        <v>36.42</v>
      </c>
      <c r="AK75" s="34">
        <v>30.12</v>
      </c>
      <c r="AL75" s="34">
        <v>9.73</v>
      </c>
      <c r="AM75" s="34">
        <v>2.42</v>
      </c>
      <c r="AN75" s="37">
        <f t="shared" si="3"/>
        <v>99.68</v>
      </c>
      <c r="BA75" s="31"/>
      <c r="BI75" s="53"/>
    </row>
    <row r="76" spans="1:92" x14ac:dyDescent="0.25">
      <c r="B76" t="s">
        <v>403</v>
      </c>
      <c r="N76" s="2"/>
      <c r="O76" s="2"/>
      <c r="P76" s="2"/>
      <c r="Q76" s="2"/>
      <c r="Z76" s="34">
        <v>2.44</v>
      </c>
      <c r="AA76" s="35">
        <v>0.15</v>
      </c>
      <c r="AB76" s="35">
        <v>0.37</v>
      </c>
      <c r="AC76" s="36"/>
      <c r="AD76" s="36"/>
      <c r="AE76" s="34">
        <v>0</v>
      </c>
      <c r="AF76" s="34">
        <v>0</v>
      </c>
      <c r="AG76" s="34">
        <v>0</v>
      </c>
      <c r="AH76" s="34">
        <v>0.97</v>
      </c>
      <c r="AI76" s="34">
        <v>9.2799999999999994</v>
      </c>
      <c r="AJ76" s="34">
        <v>45.12</v>
      </c>
      <c r="AK76" s="34">
        <v>34.21</v>
      </c>
      <c r="AL76" s="34">
        <v>7.34</v>
      </c>
      <c r="AM76" s="34">
        <v>1.03</v>
      </c>
      <c r="AN76" s="37">
        <f t="shared" si="3"/>
        <v>97.95</v>
      </c>
      <c r="BA76" s="31"/>
      <c r="BI76" s="53"/>
    </row>
    <row r="77" spans="1:92" x14ac:dyDescent="0.25">
      <c r="B77" t="s">
        <v>399</v>
      </c>
      <c r="N77" s="2"/>
      <c r="O77" s="2"/>
      <c r="P77" s="2"/>
      <c r="Q77" s="2"/>
      <c r="Z77" s="34">
        <v>2.4900000000000002</v>
      </c>
      <c r="AA77" s="35">
        <v>0.13</v>
      </c>
      <c r="AB77" s="35">
        <v>0.34</v>
      </c>
      <c r="AC77" s="36"/>
      <c r="AD77" s="36"/>
      <c r="AE77" s="34">
        <v>0</v>
      </c>
      <c r="AF77" s="34">
        <v>0</v>
      </c>
      <c r="AG77" s="34">
        <v>0</v>
      </c>
      <c r="AH77" s="34">
        <v>1.62</v>
      </c>
      <c r="AI77" s="34">
        <v>8.61</v>
      </c>
      <c r="AJ77" s="34">
        <v>41.33</v>
      </c>
      <c r="AK77" s="34">
        <v>40.78</v>
      </c>
      <c r="AL77" s="34">
        <v>7.21</v>
      </c>
      <c r="AM77" s="34">
        <v>0.63</v>
      </c>
      <c r="AN77" s="37">
        <f t="shared" si="3"/>
        <v>100.17999999999999</v>
      </c>
      <c r="BA77" s="31"/>
      <c r="BI77" s="53"/>
    </row>
    <row r="78" spans="1:92" x14ac:dyDescent="0.25">
      <c r="B78" t="s">
        <v>400</v>
      </c>
      <c r="N78" s="2"/>
      <c r="O78" s="2"/>
      <c r="P78" s="2"/>
      <c r="Q78" s="2"/>
      <c r="Z78" s="34">
        <v>2.3199999999999998</v>
      </c>
      <c r="AA78" s="35">
        <v>0.14000000000000001</v>
      </c>
      <c r="AB78" s="35">
        <v>0.4</v>
      </c>
      <c r="AC78" s="36"/>
      <c r="AD78" s="36"/>
      <c r="AE78" s="34">
        <v>0</v>
      </c>
      <c r="AF78" s="34">
        <v>0</v>
      </c>
      <c r="AG78" s="34">
        <v>0.23</v>
      </c>
      <c r="AH78" s="34">
        <v>2.4</v>
      </c>
      <c r="AI78" s="34">
        <v>21.55</v>
      </c>
      <c r="AJ78" s="34">
        <v>42.33</v>
      </c>
      <c r="AK78" s="34">
        <v>27.51</v>
      </c>
      <c r="AL78" s="34">
        <v>4.92</v>
      </c>
      <c r="AM78" s="34">
        <v>0.81</v>
      </c>
      <c r="AN78" s="37">
        <f t="shared" si="3"/>
        <v>99.75</v>
      </c>
      <c r="BA78" s="31"/>
      <c r="BI78" s="53"/>
    </row>
    <row r="79" spans="1:92" x14ac:dyDescent="0.25">
      <c r="B79" t="s">
        <v>401</v>
      </c>
      <c r="N79" s="2"/>
      <c r="O79" s="2"/>
      <c r="P79" s="2"/>
      <c r="Q79" s="2"/>
      <c r="Z79" s="34">
        <v>2.08</v>
      </c>
      <c r="AA79" s="35">
        <v>0.15</v>
      </c>
      <c r="AB79" s="35">
        <v>0.63</v>
      </c>
      <c r="AC79" s="36"/>
      <c r="AD79" s="36"/>
      <c r="AE79" s="34">
        <v>0</v>
      </c>
      <c r="AF79" s="34">
        <v>0</v>
      </c>
      <c r="AG79" s="34">
        <v>1.65</v>
      </c>
      <c r="AH79" s="34">
        <v>19.23</v>
      </c>
      <c r="AI79" s="34">
        <v>32.1</v>
      </c>
      <c r="AJ79" s="34">
        <v>23.27</v>
      </c>
      <c r="AK79" s="34">
        <v>14.7</v>
      </c>
      <c r="AL79" s="34">
        <v>6.83</v>
      </c>
      <c r="AM79" s="34">
        <v>2.12</v>
      </c>
      <c r="AN79" s="37">
        <f t="shared" si="3"/>
        <v>99.9</v>
      </c>
      <c r="BA79" s="31"/>
      <c r="BI79" s="53"/>
    </row>
    <row r="80" spans="1:92" x14ac:dyDescent="0.25">
      <c r="N80" s="2"/>
      <c r="O80" s="2"/>
      <c r="P80" s="2"/>
      <c r="Q80" s="2"/>
      <c r="AD80" s="14"/>
      <c r="AE80" s="14"/>
      <c r="AF80" s="25"/>
      <c r="AG80" s="25"/>
      <c r="AH80" s="25"/>
      <c r="AI80" s="25"/>
      <c r="AJ80" s="25"/>
      <c r="AK80" s="25"/>
      <c r="AL80" s="25"/>
      <c r="AM80" s="25"/>
      <c r="BA80" s="31"/>
      <c r="BI80" s="53"/>
    </row>
    <row r="81" spans="1:61" x14ac:dyDescent="0.25">
      <c r="A81" t="s">
        <v>395</v>
      </c>
      <c r="D81" s="23"/>
      <c r="E81" s="23"/>
      <c r="AF81" s="25">
        <v>707.10699999999997</v>
      </c>
      <c r="AG81" s="25">
        <v>500</v>
      </c>
      <c r="AH81" s="25">
        <v>353.553</v>
      </c>
      <c r="AI81" s="25">
        <v>250</v>
      </c>
      <c r="AJ81" s="25">
        <v>176.77699999999999</v>
      </c>
      <c r="AK81" s="25">
        <v>125</v>
      </c>
      <c r="AL81" s="25">
        <v>88.388800000000003</v>
      </c>
      <c r="AM81" s="25">
        <v>62.5</v>
      </c>
      <c r="BA81" s="31"/>
      <c r="BI81" s="53"/>
    </row>
    <row r="82" spans="1:61" x14ac:dyDescent="0.25">
      <c r="A82" s="4" t="s">
        <v>327</v>
      </c>
      <c r="B82" s="4" t="s">
        <v>342</v>
      </c>
      <c r="C82" s="4"/>
      <c r="D82" s="28">
        <v>-23.677</v>
      </c>
      <c r="E82" s="28">
        <v>15.073</v>
      </c>
      <c r="F82" s="4"/>
      <c r="G82" s="4"/>
      <c r="H82" s="4"/>
      <c r="I82" s="4"/>
      <c r="J82" s="4"/>
      <c r="K82" s="4"/>
      <c r="L82" s="4"/>
      <c r="M82" s="4"/>
      <c r="N82" s="4"/>
      <c r="O82" s="4"/>
      <c r="P82" s="4"/>
      <c r="Q82" s="4"/>
      <c r="R82" s="4"/>
      <c r="S82" s="4"/>
      <c r="T82" s="4"/>
      <c r="U82" s="4"/>
      <c r="V82" s="4"/>
      <c r="W82" s="4"/>
      <c r="X82" s="4"/>
      <c r="Y82" s="4"/>
      <c r="Z82" s="4">
        <v>2.5499999999999998</v>
      </c>
      <c r="AA82" s="4">
        <v>0.45</v>
      </c>
      <c r="AB82" s="4">
        <v>0.05</v>
      </c>
      <c r="AC82" s="4">
        <v>0.5</v>
      </c>
      <c r="AD82" s="4"/>
      <c r="AE82" s="4">
        <v>0</v>
      </c>
      <c r="AF82" s="4">
        <v>0</v>
      </c>
      <c r="AG82" s="4">
        <v>0</v>
      </c>
      <c r="AH82" s="4">
        <v>1.1299999999999999</v>
      </c>
      <c r="AI82" s="4">
        <v>11.47</v>
      </c>
      <c r="AJ82" s="4">
        <v>35.93</v>
      </c>
      <c r="AK82" s="4">
        <v>39.74</v>
      </c>
      <c r="AL82" s="4">
        <v>10.25</v>
      </c>
      <c r="AM82" s="4">
        <v>1.61</v>
      </c>
      <c r="BA82" s="31"/>
      <c r="BI82" s="53"/>
    </row>
    <row r="83" spans="1:61" ht="15.75" x14ac:dyDescent="0.25">
      <c r="B83" t="s">
        <v>343</v>
      </c>
      <c r="D83" s="23">
        <v>-23.677</v>
      </c>
      <c r="E83" s="23">
        <v>15.073</v>
      </c>
      <c r="Z83" s="27">
        <v>2.42</v>
      </c>
      <c r="AA83" s="27">
        <v>0.38</v>
      </c>
      <c r="AB83" s="27">
        <v>0.04</v>
      </c>
      <c r="AC83" s="27">
        <v>0.54</v>
      </c>
      <c r="AE83">
        <v>0</v>
      </c>
      <c r="AF83">
        <v>0</v>
      </c>
      <c r="AG83">
        <v>0</v>
      </c>
      <c r="AH83">
        <v>2.0299999999999998</v>
      </c>
      <c r="AI83">
        <v>11.47</v>
      </c>
      <c r="AJ83">
        <v>43.44</v>
      </c>
      <c r="AK83">
        <v>35.15</v>
      </c>
      <c r="AL83">
        <v>7.06</v>
      </c>
      <c r="AM83">
        <v>0.74</v>
      </c>
      <c r="BA83" s="31"/>
      <c r="BI83" s="53"/>
    </row>
    <row r="84" spans="1:61" ht="15.75" x14ac:dyDescent="0.25">
      <c r="B84" t="s">
        <v>344</v>
      </c>
      <c r="D84" s="23">
        <v>-23.677</v>
      </c>
      <c r="E84" s="23">
        <v>15.073</v>
      </c>
      <c r="Z84" s="27">
        <v>2.1800000000000002</v>
      </c>
      <c r="AA84" s="27">
        <v>0.55000000000000004</v>
      </c>
      <c r="AB84" s="27">
        <v>0.08</v>
      </c>
      <c r="AC84" s="27">
        <v>0.5</v>
      </c>
      <c r="AE84">
        <v>0</v>
      </c>
      <c r="AF84">
        <v>0</v>
      </c>
      <c r="AG84">
        <v>0</v>
      </c>
      <c r="AH84">
        <v>11.87</v>
      </c>
      <c r="AI84">
        <v>27.62</v>
      </c>
      <c r="AJ84">
        <v>29.67</v>
      </c>
      <c r="AK84">
        <v>21.09</v>
      </c>
      <c r="AL84">
        <v>7.69</v>
      </c>
      <c r="AM84">
        <v>1.43</v>
      </c>
      <c r="BA84" s="31"/>
      <c r="BI84" s="53"/>
    </row>
    <row r="85" spans="1:61" ht="15.75" x14ac:dyDescent="0.25">
      <c r="B85" t="s">
        <v>262</v>
      </c>
      <c r="D85" s="23">
        <v>-23.677</v>
      </c>
      <c r="E85" s="23">
        <v>15.073</v>
      </c>
      <c r="Z85" s="27">
        <v>2.21</v>
      </c>
      <c r="AA85" s="27">
        <v>0.66</v>
      </c>
      <c r="AB85" s="27">
        <v>0.01</v>
      </c>
      <c r="AC85" s="27">
        <v>0.47</v>
      </c>
      <c r="AE85">
        <v>0</v>
      </c>
      <c r="AF85">
        <v>0</v>
      </c>
      <c r="AG85">
        <v>0</v>
      </c>
      <c r="AH85">
        <v>15.31</v>
      </c>
      <c r="AI85">
        <v>21.85</v>
      </c>
      <c r="AJ85">
        <v>26.97</v>
      </c>
      <c r="AK85">
        <v>23.56</v>
      </c>
      <c r="AL85">
        <v>9.6</v>
      </c>
      <c r="AM85">
        <v>2.17</v>
      </c>
      <c r="BA85" s="31"/>
      <c r="BI85" s="53"/>
    </row>
    <row r="86" spans="1:61" ht="15.75" x14ac:dyDescent="0.25">
      <c r="B86" t="s">
        <v>263</v>
      </c>
      <c r="D86" s="23">
        <v>-23.677</v>
      </c>
      <c r="E86" s="23">
        <v>15.073</v>
      </c>
      <c r="Z86" s="27">
        <v>2.0099999999999998</v>
      </c>
      <c r="AA86" s="27">
        <v>0.68</v>
      </c>
      <c r="AB86" s="27">
        <v>0.32</v>
      </c>
      <c r="AC86" s="27">
        <v>0.45</v>
      </c>
      <c r="AE86">
        <v>0</v>
      </c>
      <c r="AF86">
        <v>0</v>
      </c>
      <c r="AG86">
        <v>1.27</v>
      </c>
      <c r="AH86">
        <v>28.66</v>
      </c>
      <c r="AI86">
        <v>27.85</v>
      </c>
      <c r="AJ86">
        <v>17.79</v>
      </c>
      <c r="AK86">
        <v>12.24</v>
      </c>
      <c r="AL86">
        <v>8.23</v>
      </c>
      <c r="AM86">
        <v>3.04</v>
      </c>
      <c r="BA86" s="31"/>
      <c r="BI86" s="53"/>
    </row>
    <row r="87" spans="1:61" ht="15.75" x14ac:dyDescent="0.25">
      <c r="B87" t="s">
        <v>264</v>
      </c>
      <c r="D87" s="23">
        <v>-23.677</v>
      </c>
      <c r="E87" s="23">
        <v>15.073</v>
      </c>
      <c r="Z87" s="27">
        <v>2.17</v>
      </c>
      <c r="AA87" s="27">
        <v>0.62</v>
      </c>
      <c r="AB87" s="27">
        <v>0.18</v>
      </c>
      <c r="AC87" s="27">
        <v>0.49</v>
      </c>
      <c r="AE87">
        <v>0</v>
      </c>
      <c r="AF87">
        <v>0</v>
      </c>
      <c r="AG87">
        <v>0</v>
      </c>
      <c r="AH87">
        <v>17.86</v>
      </c>
      <c r="AI87">
        <v>20.65</v>
      </c>
      <c r="AJ87">
        <v>19.559999999999999</v>
      </c>
      <c r="AK87">
        <v>17.75</v>
      </c>
      <c r="AL87">
        <v>6.31</v>
      </c>
      <c r="AM87">
        <v>2.68</v>
      </c>
      <c r="BA87" s="31"/>
      <c r="BI87" s="53"/>
    </row>
    <row r="88" spans="1:61" ht="15.75" x14ac:dyDescent="0.25">
      <c r="B88" t="s">
        <v>265</v>
      </c>
      <c r="D88" s="23">
        <v>-23.677</v>
      </c>
      <c r="E88" s="23">
        <v>15.073</v>
      </c>
      <c r="Z88" s="27">
        <v>1.57</v>
      </c>
      <c r="AA88" s="27">
        <v>1.02</v>
      </c>
      <c r="AB88" s="27">
        <v>0.39</v>
      </c>
      <c r="AC88" s="27">
        <v>0.45</v>
      </c>
      <c r="AE88">
        <v>0</v>
      </c>
      <c r="AF88">
        <v>22.31</v>
      </c>
      <c r="AG88">
        <v>11.24</v>
      </c>
      <c r="AH88">
        <v>17.739999999999998</v>
      </c>
      <c r="AI88">
        <v>13.61</v>
      </c>
      <c r="AJ88">
        <v>12.67</v>
      </c>
      <c r="AK88">
        <v>9.42</v>
      </c>
      <c r="AL88">
        <v>7.11</v>
      </c>
      <c r="AM88">
        <v>3.81</v>
      </c>
      <c r="BA88" s="31"/>
      <c r="BI88" s="53"/>
    </row>
    <row r="89" spans="1:61" ht="15.75" x14ac:dyDescent="0.25">
      <c r="B89" t="s">
        <v>323</v>
      </c>
      <c r="D89" s="23">
        <v>-23.677</v>
      </c>
      <c r="E89" s="23">
        <v>15.073</v>
      </c>
      <c r="Z89" s="27">
        <v>2.11</v>
      </c>
      <c r="AA89" s="27">
        <v>0.69</v>
      </c>
      <c r="AB89" s="27">
        <v>0.28000000000000003</v>
      </c>
      <c r="AC89" s="27">
        <v>0.51</v>
      </c>
      <c r="AE89">
        <v>0</v>
      </c>
      <c r="AF89">
        <v>0</v>
      </c>
      <c r="AG89">
        <v>0.21</v>
      </c>
      <c r="AH89">
        <v>17.73</v>
      </c>
      <c r="AI89">
        <v>34.06</v>
      </c>
      <c r="AJ89">
        <v>21.68</v>
      </c>
      <c r="AK89">
        <v>12.99</v>
      </c>
      <c r="AL89">
        <v>8.4700000000000006</v>
      </c>
      <c r="AM89">
        <v>3.73</v>
      </c>
      <c r="BA89" s="31"/>
      <c r="BI89" s="53"/>
    </row>
    <row r="90" spans="1:61" ht="15.75" x14ac:dyDescent="0.25">
      <c r="B90" t="s">
        <v>266</v>
      </c>
      <c r="D90" s="23">
        <v>-23.677</v>
      </c>
      <c r="E90" s="23">
        <v>15.073</v>
      </c>
      <c r="Z90" s="27">
        <v>1.89</v>
      </c>
      <c r="AA90" s="27">
        <v>0.93</v>
      </c>
      <c r="AB90" s="27">
        <v>0.12</v>
      </c>
      <c r="AC90" s="27">
        <v>0.51</v>
      </c>
      <c r="AE90">
        <v>0</v>
      </c>
      <c r="AF90">
        <v>7.98</v>
      </c>
      <c r="AG90">
        <v>6.64</v>
      </c>
      <c r="AH90">
        <v>16.690000000000001</v>
      </c>
      <c r="AI90">
        <v>27.2</v>
      </c>
      <c r="AJ90">
        <v>19.82</v>
      </c>
      <c r="AK90">
        <v>7.69</v>
      </c>
      <c r="AL90">
        <v>6.04</v>
      </c>
      <c r="AM90">
        <v>5.09</v>
      </c>
      <c r="BA90" s="31"/>
      <c r="BI90" s="53"/>
    </row>
    <row r="91" spans="1:61" ht="15.75" x14ac:dyDescent="0.25">
      <c r="A91" s="4" t="s">
        <v>326</v>
      </c>
      <c r="B91" s="4" t="s">
        <v>325</v>
      </c>
      <c r="C91" s="4"/>
      <c r="D91" s="28">
        <v>-23.654</v>
      </c>
      <c r="E91" s="28">
        <v>15.065</v>
      </c>
      <c r="F91" s="4"/>
      <c r="G91" s="4"/>
      <c r="H91" s="4"/>
      <c r="I91" s="4"/>
      <c r="J91" s="4"/>
      <c r="K91" s="4"/>
      <c r="L91" s="4"/>
      <c r="M91" s="4"/>
      <c r="N91" s="4"/>
      <c r="O91" s="4"/>
      <c r="P91" s="4"/>
      <c r="Q91" s="4"/>
      <c r="R91" s="4"/>
      <c r="S91" s="4"/>
      <c r="T91" s="4"/>
      <c r="U91" s="4"/>
      <c r="V91" s="4"/>
      <c r="W91" s="4"/>
      <c r="X91" s="4"/>
      <c r="Y91" s="4"/>
      <c r="Z91" s="29">
        <v>2.48</v>
      </c>
      <c r="AA91" s="29">
        <v>0.43</v>
      </c>
      <c r="AB91" s="29">
        <v>0.14000000000000001</v>
      </c>
      <c r="AC91" s="29">
        <v>0.55000000000000004</v>
      </c>
      <c r="AD91" s="4"/>
      <c r="AE91" s="4">
        <v>0</v>
      </c>
      <c r="AF91" s="4">
        <v>0</v>
      </c>
      <c r="AG91" s="4">
        <v>0</v>
      </c>
      <c r="AH91" s="4">
        <v>1.06</v>
      </c>
      <c r="AI91" s="4">
        <v>8.44</v>
      </c>
      <c r="AJ91" s="4">
        <v>45.16</v>
      </c>
      <c r="AK91" s="4">
        <v>33.75</v>
      </c>
      <c r="AL91" s="4">
        <v>8.6999999999999993</v>
      </c>
      <c r="AM91" s="4">
        <v>2.38</v>
      </c>
      <c r="BA91" s="31"/>
      <c r="BI91" s="53"/>
    </row>
    <row r="92" spans="1:61" ht="15.75" x14ac:dyDescent="0.25">
      <c r="B92" t="s">
        <v>267</v>
      </c>
      <c r="D92" s="23">
        <v>-23.654</v>
      </c>
      <c r="E92" s="23">
        <v>15.065</v>
      </c>
      <c r="Z92" s="27">
        <v>2.14</v>
      </c>
      <c r="AA92" s="27">
        <v>0.48</v>
      </c>
      <c r="AB92" s="27">
        <v>0.06</v>
      </c>
      <c r="AC92" s="27">
        <v>0.48</v>
      </c>
      <c r="AE92">
        <v>0</v>
      </c>
      <c r="AF92">
        <v>0</v>
      </c>
      <c r="AG92">
        <v>0</v>
      </c>
      <c r="AH92">
        <v>6.11</v>
      </c>
      <c r="AI92">
        <v>33.35</v>
      </c>
      <c r="AJ92">
        <v>37.74</v>
      </c>
      <c r="AK92">
        <v>17.97</v>
      </c>
      <c r="AL92">
        <v>4.16</v>
      </c>
      <c r="AM92">
        <v>0.57999999999999996</v>
      </c>
      <c r="BA92" s="31"/>
      <c r="BI92" s="53"/>
    </row>
    <row r="93" spans="1:61" ht="15.75" x14ac:dyDescent="0.25">
      <c r="B93" t="s">
        <v>328</v>
      </c>
      <c r="D93" s="23">
        <v>-23.654</v>
      </c>
      <c r="E93" s="23">
        <v>15.065</v>
      </c>
      <c r="Z93" s="27">
        <v>2.35</v>
      </c>
      <c r="AA93" s="27">
        <v>0.48</v>
      </c>
      <c r="AB93" s="27">
        <v>0.15</v>
      </c>
      <c r="AC93" s="27">
        <v>0.52</v>
      </c>
      <c r="AE93">
        <v>0</v>
      </c>
      <c r="AF93">
        <v>0</v>
      </c>
      <c r="AG93">
        <v>0</v>
      </c>
      <c r="AH93">
        <v>1.77</v>
      </c>
      <c r="AI93">
        <v>19.899999999999999</v>
      </c>
      <c r="AJ93">
        <v>43.12</v>
      </c>
      <c r="AK93">
        <v>24.14</v>
      </c>
      <c r="AL93">
        <v>8.18</v>
      </c>
      <c r="AM93">
        <v>2.61</v>
      </c>
      <c r="BA93" s="31"/>
      <c r="BI93" s="53"/>
    </row>
    <row r="94" spans="1:61" ht="15.75" x14ac:dyDescent="0.25">
      <c r="B94" t="s">
        <v>329</v>
      </c>
      <c r="D94" s="23">
        <v>-23.654</v>
      </c>
      <c r="E94" s="23">
        <v>15.065</v>
      </c>
      <c r="Z94" s="27">
        <v>2.2799999999999998</v>
      </c>
      <c r="AA94" s="27">
        <v>0.38</v>
      </c>
      <c r="AB94" s="27">
        <v>-0.03</v>
      </c>
      <c r="AC94" s="27">
        <v>0.54</v>
      </c>
      <c r="AE94">
        <v>0</v>
      </c>
      <c r="AF94">
        <v>0</v>
      </c>
      <c r="AG94">
        <v>0.13</v>
      </c>
      <c r="AH94">
        <v>3.77</v>
      </c>
      <c r="AI94">
        <v>15.3</v>
      </c>
      <c r="AJ94">
        <v>54.7</v>
      </c>
      <c r="AK94">
        <v>22.63</v>
      </c>
      <c r="AL94">
        <v>2.8</v>
      </c>
      <c r="AM94">
        <v>0.54</v>
      </c>
      <c r="BA94" s="31"/>
      <c r="BI94" s="53"/>
    </row>
    <row r="95" spans="1:61" ht="15.75" x14ac:dyDescent="0.25">
      <c r="B95" t="s">
        <v>330</v>
      </c>
      <c r="D95" s="23">
        <v>-23.654</v>
      </c>
      <c r="E95" s="23">
        <v>15.065</v>
      </c>
      <c r="Z95" s="27">
        <v>2.19</v>
      </c>
      <c r="AA95" s="27">
        <v>0.47</v>
      </c>
      <c r="AB95" s="27">
        <v>-0.06</v>
      </c>
      <c r="AC95" s="27">
        <v>0.6</v>
      </c>
      <c r="AE95">
        <v>0</v>
      </c>
      <c r="AF95">
        <v>0</v>
      </c>
      <c r="AG95">
        <v>0.78</v>
      </c>
      <c r="AH95">
        <v>8.4499999999999993</v>
      </c>
      <c r="AI95">
        <v>18.04</v>
      </c>
      <c r="AJ95">
        <v>57.32</v>
      </c>
      <c r="AK95">
        <v>16.46</v>
      </c>
      <c r="AL95">
        <v>3.47</v>
      </c>
      <c r="AM95">
        <v>1.1499999999999999</v>
      </c>
      <c r="BA95" s="31"/>
      <c r="BI95" s="53"/>
    </row>
    <row r="96" spans="1:61" ht="15.75" x14ac:dyDescent="0.25">
      <c r="B96" t="s">
        <v>331</v>
      </c>
      <c r="D96" s="23">
        <v>-23.654</v>
      </c>
      <c r="E96" s="23">
        <v>15.065</v>
      </c>
      <c r="Z96" s="27">
        <v>2.36</v>
      </c>
      <c r="AA96" s="27">
        <v>0.37</v>
      </c>
      <c r="AB96" s="27">
        <v>0.03</v>
      </c>
      <c r="AC96" s="27">
        <v>0.56999999999999995</v>
      </c>
      <c r="AE96">
        <v>0</v>
      </c>
      <c r="AF96">
        <v>0</v>
      </c>
      <c r="AG96">
        <v>0</v>
      </c>
      <c r="AH96">
        <v>0.92</v>
      </c>
      <c r="AI96">
        <v>13.47</v>
      </c>
      <c r="AJ96">
        <v>53.32</v>
      </c>
      <c r="AK96">
        <v>27.75</v>
      </c>
      <c r="AL96">
        <v>3.87</v>
      </c>
      <c r="AM96">
        <v>0.56000000000000005</v>
      </c>
      <c r="BA96" s="31"/>
      <c r="BI96" s="53"/>
    </row>
    <row r="97" spans="1:61" ht="15.75" x14ac:dyDescent="0.25">
      <c r="B97" t="s">
        <v>332</v>
      </c>
      <c r="D97" s="23">
        <v>-23.654</v>
      </c>
      <c r="E97" s="23">
        <v>15.065</v>
      </c>
      <c r="Z97" s="27">
        <v>2.36</v>
      </c>
      <c r="AA97" s="27">
        <v>0.47</v>
      </c>
      <c r="AB97" s="27">
        <v>-0.1</v>
      </c>
      <c r="AC97" s="27">
        <v>0.54</v>
      </c>
      <c r="AE97">
        <v>0</v>
      </c>
      <c r="AF97">
        <v>0</v>
      </c>
      <c r="AG97">
        <v>0</v>
      </c>
      <c r="AH97">
        <v>4.29</v>
      </c>
      <c r="AI97">
        <v>19.09</v>
      </c>
      <c r="AJ97">
        <v>37.11</v>
      </c>
      <c r="AK97">
        <v>30.37</v>
      </c>
      <c r="AL97">
        <v>7.86</v>
      </c>
      <c r="AM97">
        <v>1.02</v>
      </c>
      <c r="BA97" s="31"/>
      <c r="BI97" s="53"/>
    </row>
    <row r="98" spans="1:61" ht="15.75" x14ac:dyDescent="0.25">
      <c r="A98" s="4" t="s">
        <v>273</v>
      </c>
      <c r="B98" s="4" t="s">
        <v>324</v>
      </c>
      <c r="C98" s="4"/>
      <c r="D98" s="28">
        <v>-24.21</v>
      </c>
      <c r="E98" s="28">
        <v>15.275</v>
      </c>
      <c r="F98" s="4"/>
      <c r="G98" s="4"/>
      <c r="H98" s="4"/>
      <c r="I98" s="4"/>
      <c r="J98" s="4"/>
      <c r="K98" s="4"/>
      <c r="L98" s="4"/>
      <c r="M98" s="4"/>
      <c r="N98" s="4"/>
      <c r="O98" s="4"/>
      <c r="P98" s="4"/>
      <c r="Q98" s="4"/>
      <c r="R98" s="4"/>
      <c r="S98" s="4"/>
      <c r="T98" s="4"/>
      <c r="U98" s="4"/>
      <c r="V98" s="4"/>
      <c r="W98" s="4"/>
      <c r="X98" s="4"/>
      <c r="Y98" s="4"/>
      <c r="Z98" s="29">
        <v>2.33</v>
      </c>
      <c r="AA98" s="29">
        <v>0.36</v>
      </c>
      <c r="AB98" s="29">
        <v>0.25</v>
      </c>
      <c r="AC98" s="29">
        <v>0.56999999999999995</v>
      </c>
      <c r="AD98" s="4"/>
      <c r="AE98" s="4">
        <v>0</v>
      </c>
      <c r="AF98" s="4">
        <v>0</v>
      </c>
      <c r="AG98" s="4">
        <v>0</v>
      </c>
      <c r="AH98" s="4">
        <v>0</v>
      </c>
      <c r="AI98" s="4">
        <v>19.28</v>
      </c>
      <c r="AJ98" s="4">
        <v>41.48</v>
      </c>
      <c r="AK98" s="4">
        <v>29.54</v>
      </c>
      <c r="AL98" s="4">
        <v>5.82</v>
      </c>
      <c r="AM98" s="4">
        <v>0.95</v>
      </c>
      <c r="BA98" s="31"/>
      <c r="BI98" s="53"/>
    </row>
    <row r="99" spans="1:61" ht="15.75" x14ac:dyDescent="0.25">
      <c r="B99" t="s">
        <v>333</v>
      </c>
      <c r="D99" s="23">
        <v>-24.21</v>
      </c>
      <c r="E99" s="23">
        <v>15.275</v>
      </c>
      <c r="Z99" s="27">
        <v>2.34</v>
      </c>
      <c r="AA99" s="27">
        <v>0.4</v>
      </c>
      <c r="AB99" s="27">
        <v>0</v>
      </c>
      <c r="AC99" s="27">
        <v>0.54</v>
      </c>
      <c r="AE99">
        <v>0</v>
      </c>
      <c r="AF99">
        <v>0</v>
      </c>
      <c r="AG99">
        <v>0</v>
      </c>
      <c r="AH99">
        <v>0</v>
      </c>
      <c r="AI99">
        <v>16.38</v>
      </c>
      <c r="AJ99">
        <v>38.83</v>
      </c>
      <c r="AK99">
        <v>93.08</v>
      </c>
      <c r="AL99">
        <v>5.76</v>
      </c>
      <c r="AM99">
        <v>0.66</v>
      </c>
      <c r="BA99" s="31"/>
      <c r="BI99" s="53"/>
    </row>
    <row r="100" spans="1:61" ht="15.75" x14ac:dyDescent="0.25">
      <c r="B100" t="s">
        <v>334</v>
      </c>
      <c r="D100" s="23">
        <v>-24.21</v>
      </c>
      <c r="E100" s="23">
        <v>15.275</v>
      </c>
      <c r="Z100" s="27">
        <v>2.27</v>
      </c>
      <c r="AA100" s="27">
        <v>0.48</v>
      </c>
      <c r="AB100" s="27">
        <v>0.04</v>
      </c>
      <c r="AC100" s="27">
        <v>0.5</v>
      </c>
      <c r="AE100">
        <v>0</v>
      </c>
      <c r="AF100">
        <v>0</v>
      </c>
      <c r="AG100">
        <v>0</v>
      </c>
      <c r="AH100">
        <v>9.75</v>
      </c>
      <c r="AI100">
        <v>18.600000000000001</v>
      </c>
      <c r="AJ100">
        <v>35.18</v>
      </c>
      <c r="AK100">
        <v>29.62</v>
      </c>
      <c r="AL100">
        <v>5.78</v>
      </c>
      <c r="AM100">
        <v>0.88</v>
      </c>
      <c r="BA100" s="31"/>
      <c r="BI100" s="53"/>
    </row>
    <row r="101" spans="1:61" ht="15.75" x14ac:dyDescent="0.25">
      <c r="B101" t="s">
        <v>262</v>
      </c>
      <c r="D101" s="23">
        <v>-24.21</v>
      </c>
      <c r="E101" s="23">
        <v>15.275</v>
      </c>
      <c r="Z101" s="27">
        <v>2.0099999999999998</v>
      </c>
      <c r="AA101" s="27">
        <v>0.56000000000000005</v>
      </c>
      <c r="AB101" s="27">
        <v>0.34</v>
      </c>
      <c r="AC101" s="27">
        <v>0.55000000000000004</v>
      </c>
      <c r="AE101">
        <v>0</v>
      </c>
      <c r="AF101">
        <v>0</v>
      </c>
      <c r="AG101">
        <v>0</v>
      </c>
      <c r="AH101">
        <v>15.82</v>
      </c>
      <c r="AI101">
        <v>38.799999999999997</v>
      </c>
      <c r="AJ101">
        <v>27.13</v>
      </c>
      <c r="AK101">
        <v>10.210000000000001</v>
      </c>
      <c r="AL101">
        <v>4.9000000000000004</v>
      </c>
      <c r="AM101">
        <v>2.13</v>
      </c>
      <c r="BA101" s="31"/>
      <c r="BI101" s="53"/>
    </row>
    <row r="102" spans="1:61" ht="15.75" x14ac:dyDescent="0.25">
      <c r="B102" t="s">
        <v>263</v>
      </c>
      <c r="D102" s="23">
        <v>-24.21</v>
      </c>
      <c r="E102" s="23">
        <v>15.275</v>
      </c>
      <c r="Z102" s="27">
        <v>2.12</v>
      </c>
      <c r="AA102" s="27">
        <v>0.64</v>
      </c>
      <c r="AB102" s="27">
        <v>0.45</v>
      </c>
      <c r="AC102" s="27">
        <v>0.49</v>
      </c>
      <c r="AE102">
        <v>0</v>
      </c>
      <c r="AF102">
        <v>0</v>
      </c>
      <c r="AG102">
        <v>0</v>
      </c>
      <c r="AH102">
        <v>37.020000000000003</v>
      </c>
      <c r="AI102">
        <v>18.45</v>
      </c>
      <c r="AJ102">
        <v>20.149999999999999</v>
      </c>
      <c r="AK102">
        <v>18.45</v>
      </c>
      <c r="AL102">
        <v>7.78</v>
      </c>
      <c r="AM102">
        <v>4.21</v>
      </c>
      <c r="BA102" s="31"/>
      <c r="BI102" s="53"/>
    </row>
    <row r="103" spans="1:61" ht="15.75" x14ac:dyDescent="0.25">
      <c r="B103" t="s">
        <v>264</v>
      </c>
      <c r="D103" s="23">
        <v>-24.21</v>
      </c>
      <c r="E103" s="23">
        <v>15.275</v>
      </c>
      <c r="Z103" s="27">
        <v>2.23</v>
      </c>
      <c r="AA103" s="27">
        <v>0.6</v>
      </c>
      <c r="AB103" s="27">
        <v>0.32</v>
      </c>
      <c r="AC103" s="27">
        <v>0.51</v>
      </c>
      <c r="AE103">
        <v>0</v>
      </c>
      <c r="AF103">
        <v>0</v>
      </c>
      <c r="AG103">
        <v>2.11</v>
      </c>
      <c r="AH103">
        <v>12.29</v>
      </c>
      <c r="AI103">
        <v>26.29</v>
      </c>
      <c r="AJ103">
        <v>27.69</v>
      </c>
      <c r="AK103">
        <v>20.37</v>
      </c>
      <c r="AL103">
        <v>8.93</v>
      </c>
      <c r="AM103">
        <v>3.27</v>
      </c>
      <c r="BA103" s="31"/>
      <c r="BI103" s="53"/>
    </row>
    <row r="104" spans="1:61" ht="15.75" x14ac:dyDescent="0.25">
      <c r="B104" t="s">
        <v>335</v>
      </c>
      <c r="D104" s="23">
        <v>-24.21</v>
      </c>
      <c r="E104" s="23">
        <v>15.275</v>
      </c>
      <c r="Z104" s="27">
        <v>1.98</v>
      </c>
      <c r="AA104" s="27">
        <v>0.71</v>
      </c>
      <c r="AB104" s="27">
        <v>0.26</v>
      </c>
      <c r="AC104" s="27">
        <v>0.54</v>
      </c>
      <c r="AE104">
        <v>0</v>
      </c>
      <c r="AF104">
        <v>2</v>
      </c>
      <c r="AG104">
        <v>5.6</v>
      </c>
      <c r="AH104">
        <v>20.34</v>
      </c>
      <c r="AI104">
        <v>29.86</v>
      </c>
      <c r="AJ104">
        <v>9.6300000000000008</v>
      </c>
      <c r="AK104">
        <v>6.28</v>
      </c>
      <c r="AL104">
        <v>4.0599999999999996</v>
      </c>
      <c r="AM104">
        <v>2.29</v>
      </c>
      <c r="BA104" s="31"/>
      <c r="BI104" s="53"/>
    </row>
    <row r="105" spans="1:61" ht="15.75" x14ac:dyDescent="0.25">
      <c r="B105" t="s">
        <v>336</v>
      </c>
      <c r="D105" s="23">
        <v>-24.21</v>
      </c>
      <c r="E105" s="23">
        <v>15.275</v>
      </c>
      <c r="Z105" s="27">
        <v>2.4500000000000002</v>
      </c>
      <c r="AA105" s="27">
        <v>0.39</v>
      </c>
      <c r="AB105" s="27">
        <v>7.0000000000000007E-2</v>
      </c>
      <c r="AC105" s="27">
        <v>0.52</v>
      </c>
      <c r="AE105">
        <v>0</v>
      </c>
      <c r="AF105">
        <v>0</v>
      </c>
      <c r="AG105">
        <v>0</v>
      </c>
      <c r="AH105">
        <v>0.56999999999999995</v>
      </c>
      <c r="AI105">
        <v>10.89</v>
      </c>
      <c r="AJ105">
        <v>45.74</v>
      </c>
      <c r="AK105">
        <v>33.04</v>
      </c>
      <c r="AL105">
        <v>7.91</v>
      </c>
      <c r="AM105">
        <v>1.6</v>
      </c>
      <c r="BA105" s="54"/>
      <c r="BB105" s="16"/>
      <c r="BC105" s="16"/>
      <c r="BD105" s="16"/>
      <c r="BE105" s="16"/>
      <c r="BF105" s="16"/>
      <c r="BG105" s="16"/>
      <c r="BH105" s="16"/>
      <c r="BI105" s="55"/>
    </row>
    <row r="106" spans="1:61" ht="15.75" x14ac:dyDescent="0.25">
      <c r="B106" t="s">
        <v>337</v>
      </c>
      <c r="D106" s="23">
        <v>-24.21</v>
      </c>
      <c r="E106" s="23">
        <v>15.275</v>
      </c>
      <c r="Z106" s="27">
        <v>2.4300000000000002</v>
      </c>
      <c r="AA106" s="27">
        <v>0.38</v>
      </c>
      <c r="AB106" s="27">
        <v>-0.03</v>
      </c>
      <c r="AC106" s="27">
        <v>0.54</v>
      </c>
      <c r="AE106">
        <v>0</v>
      </c>
      <c r="AF106">
        <v>0</v>
      </c>
      <c r="AG106">
        <v>0</v>
      </c>
      <c r="AH106">
        <v>1.55</v>
      </c>
      <c r="AI106">
        <v>12.25</v>
      </c>
      <c r="AJ106">
        <v>41.62</v>
      </c>
      <c r="AK106">
        <v>37.1</v>
      </c>
      <c r="AL106">
        <v>6.61</v>
      </c>
      <c r="AM106">
        <v>0.77</v>
      </c>
    </row>
    <row r="107" spans="1:61" ht="15.75" x14ac:dyDescent="0.25">
      <c r="A107" s="4" t="s">
        <v>274</v>
      </c>
      <c r="B107" s="4" t="s">
        <v>324</v>
      </c>
      <c r="C107" s="4"/>
      <c r="D107" s="28">
        <v>-23.196000000000002</v>
      </c>
      <c r="E107" s="28">
        <v>14.602</v>
      </c>
      <c r="F107" s="4"/>
      <c r="G107" s="4"/>
      <c r="H107" s="4"/>
      <c r="I107" s="4"/>
      <c r="J107" s="4"/>
      <c r="K107" s="4"/>
      <c r="L107" s="4"/>
      <c r="M107" s="4"/>
      <c r="N107" s="4"/>
      <c r="O107" s="4"/>
      <c r="P107" s="4"/>
      <c r="Q107" s="4"/>
      <c r="R107" s="4"/>
      <c r="S107" s="4"/>
      <c r="T107" s="4"/>
      <c r="U107" s="4"/>
      <c r="V107" s="4"/>
      <c r="W107" s="4"/>
      <c r="X107" s="4"/>
      <c r="Y107" s="4"/>
      <c r="Z107" s="29">
        <v>2.4</v>
      </c>
      <c r="AA107" s="29">
        <v>0.46</v>
      </c>
      <c r="AB107" s="29">
        <v>0.18</v>
      </c>
      <c r="AC107" s="29">
        <v>0.53</v>
      </c>
      <c r="AD107" s="4"/>
      <c r="AE107" s="4">
        <v>0</v>
      </c>
      <c r="AF107" s="4">
        <v>0</v>
      </c>
      <c r="AG107" s="4">
        <v>0.23</v>
      </c>
      <c r="AH107" s="4">
        <v>4.1399999999999997</v>
      </c>
      <c r="AI107" s="4">
        <v>16.73</v>
      </c>
      <c r="AJ107" s="4">
        <v>40.96</v>
      </c>
      <c r="AK107" s="4">
        <v>26.16</v>
      </c>
      <c r="AL107" s="4">
        <v>10.210000000000001</v>
      </c>
      <c r="AM107" s="4">
        <v>2.08</v>
      </c>
    </row>
    <row r="108" spans="1:61" ht="15.75" x14ac:dyDescent="0.25">
      <c r="B108" t="s">
        <v>338</v>
      </c>
      <c r="D108" s="23">
        <v>-23.196000000000002</v>
      </c>
      <c r="E108" s="23">
        <v>14.602</v>
      </c>
      <c r="Z108" s="27">
        <v>2.5299999999999998</v>
      </c>
      <c r="AA108" s="27">
        <v>0.44</v>
      </c>
      <c r="AB108" s="27">
        <v>0.08</v>
      </c>
      <c r="AC108" s="27">
        <v>0.52</v>
      </c>
      <c r="AE108">
        <v>0</v>
      </c>
      <c r="AF108">
        <v>0</v>
      </c>
      <c r="AG108">
        <v>0</v>
      </c>
      <c r="AH108">
        <v>2.2200000000000002</v>
      </c>
      <c r="AI108" t="s">
        <v>268</v>
      </c>
      <c r="AJ108">
        <v>35.11</v>
      </c>
      <c r="AK108">
        <v>37.049999999999997</v>
      </c>
      <c r="AL108">
        <v>14.16</v>
      </c>
      <c r="AM108">
        <v>1.71</v>
      </c>
    </row>
    <row r="109" spans="1:61" ht="15.75" x14ac:dyDescent="0.25">
      <c r="B109" t="s">
        <v>339</v>
      </c>
      <c r="D109" s="23">
        <v>-23.196000000000002</v>
      </c>
      <c r="E109" s="23">
        <v>14.602</v>
      </c>
      <c r="Z109" s="27">
        <v>2.14</v>
      </c>
      <c r="AA109" s="27">
        <v>0.54</v>
      </c>
      <c r="AB109" s="27">
        <v>0.21</v>
      </c>
      <c r="AC109" s="27">
        <v>0.49</v>
      </c>
      <c r="AE109">
        <v>0</v>
      </c>
      <c r="AF109">
        <v>0</v>
      </c>
      <c r="AG109">
        <v>1.89</v>
      </c>
      <c r="AH109">
        <v>12.78</v>
      </c>
      <c r="AI109">
        <v>27.75</v>
      </c>
      <c r="AJ109">
        <v>32.69</v>
      </c>
      <c r="AK109">
        <v>16.989999999999998</v>
      </c>
      <c r="AL109">
        <v>7.21</v>
      </c>
      <c r="AM109">
        <v>1.01</v>
      </c>
    </row>
    <row r="110" spans="1:61" ht="15.75" x14ac:dyDescent="0.25">
      <c r="B110" t="s">
        <v>262</v>
      </c>
      <c r="D110" s="23">
        <v>-23.196000000000002</v>
      </c>
      <c r="E110" s="23">
        <v>14.602</v>
      </c>
      <c r="Z110" s="27">
        <v>2.29</v>
      </c>
      <c r="AA110" s="27">
        <v>0.6</v>
      </c>
      <c r="AB110" s="27">
        <v>-0.19</v>
      </c>
      <c r="AC110" s="27">
        <v>0.53</v>
      </c>
      <c r="AE110">
        <v>0</v>
      </c>
      <c r="AF110">
        <v>0</v>
      </c>
      <c r="AG110">
        <v>2.96</v>
      </c>
      <c r="AH110">
        <v>9.77</v>
      </c>
      <c r="AI110">
        <v>72.45</v>
      </c>
      <c r="AJ110">
        <v>37.94</v>
      </c>
      <c r="AK110">
        <v>25.64</v>
      </c>
      <c r="AL110">
        <v>9.31</v>
      </c>
      <c r="AM110">
        <v>1.44</v>
      </c>
    </row>
    <row r="111" spans="1:61" ht="15.75" x14ac:dyDescent="0.25">
      <c r="B111" t="s">
        <v>263</v>
      </c>
      <c r="D111" s="23">
        <v>-23.196000000000002</v>
      </c>
      <c r="E111" s="23">
        <v>14.602</v>
      </c>
      <c r="Z111" s="27">
        <v>2.09</v>
      </c>
      <c r="AA111" s="27">
        <v>0.84</v>
      </c>
      <c r="AB111" s="27">
        <v>0.5</v>
      </c>
      <c r="AC111" s="27">
        <v>0.42</v>
      </c>
      <c r="AE111">
        <v>0</v>
      </c>
      <c r="AF111">
        <v>0</v>
      </c>
      <c r="AG111">
        <v>1.79</v>
      </c>
      <c r="AH111">
        <v>36.97</v>
      </c>
      <c r="AI111">
        <v>16.36</v>
      </c>
      <c r="AJ111">
        <v>11.27</v>
      </c>
      <c r="AK111">
        <v>13.58</v>
      </c>
      <c r="AL111">
        <v>12.55</v>
      </c>
      <c r="AM111">
        <v>4.62</v>
      </c>
    </row>
    <row r="112" spans="1:61" ht="15.75" x14ac:dyDescent="0.25">
      <c r="B112" t="s">
        <v>264</v>
      </c>
      <c r="D112" s="23">
        <v>-23.196000000000002</v>
      </c>
      <c r="E112" s="23">
        <v>14.602</v>
      </c>
      <c r="Z112" s="27">
        <v>2.42</v>
      </c>
      <c r="AA112" s="27">
        <v>0.6</v>
      </c>
      <c r="AB112" s="27">
        <v>-0.04</v>
      </c>
      <c r="AC112" s="27">
        <v>0.5</v>
      </c>
      <c r="AE112">
        <v>0</v>
      </c>
      <c r="AF112">
        <v>0</v>
      </c>
      <c r="AG112">
        <v>1.86</v>
      </c>
      <c r="AH112">
        <v>7.81</v>
      </c>
      <c r="AI112">
        <v>13.43</v>
      </c>
      <c r="AJ112">
        <v>30.84</v>
      </c>
      <c r="AK112">
        <v>28.62</v>
      </c>
      <c r="AL112">
        <v>14.31</v>
      </c>
      <c r="AM112">
        <v>2.71</v>
      </c>
    </row>
    <row r="113" spans="1:39" ht="15.75" x14ac:dyDescent="0.25">
      <c r="B113" t="s">
        <v>265</v>
      </c>
      <c r="D113" s="23">
        <v>-23.196000000000002</v>
      </c>
      <c r="E113" s="23">
        <v>14.602</v>
      </c>
      <c r="Z113" s="27">
        <v>2.19</v>
      </c>
      <c r="AA113" s="27">
        <v>0.75</v>
      </c>
      <c r="AB113" s="27">
        <v>-0.05</v>
      </c>
      <c r="AC113" s="27">
        <v>0.45</v>
      </c>
      <c r="AE113">
        <v>0</v>
      </c>
      <c r="AF113">
        <v>0.57999999999999996</v>
      </c>
      <c r="AG113">
        <v>4.42</v>
      </c>
      <c r="AH113">
        <v>22.73</v>
      </c>
      <c r="AI113">
        <v>14.53</v>
      </c>
      <c r="AJ113">
        <v>22.14</v>
      </c>
      <c r="AK113">
        <v>21.68</v>
      </c>
      <c r="AL113">
        <v>11.04</v>
      </c>
      <c r="AM113">
        <v>2.64</v>
      </c>
    </row>
    <row r="114" spans="1:39" ht="15.75" x14ac:dyDescent="0.25">
      <c r="B114" t="s">
        <v>323</v>
      </c>
      <c r="D114" s="23">
        <v>-23.196000000000002</v>
      </c>
      <c r="E114" s="23">
        <v>14.602</v>
      </c>
      <c r="Z114" s="27">
        <v>2.0499999999999998</v>
      </c>
      <c r="AA114" s="27">
        <v>0.59</v>
      </c>
      <c r="AB114" s="27">
        <v>0.14000000000000001</v>
      </c>
      <c r="AC114" s="27">
        <v>0.47</v>
      </c>
      <c r="AE114">
        <v>0</v>
      </c>
      <c r="AF114">
        <v>0</v>
      </c>
      <c r="AG114">
        <v>0.38</v>
      </c>
      <c r="AH114">
        <v>12.83</v>
      </c>
      <c r="AI114">
        <v>22.72</v>
      </c>
      <c r="AJ114">
        <v>18.52</v>
      </c>
      <c r="AK114">
        <v>6.51</v>
      </c>
      <c r="AL114">
        <v>2.13</v>
      </c>
      <c r="AM114">
        <v>1.79</v>
      </c>
    </row>
    <row r="115" spans="1:39" ht="15.75" x14ac:dyDescent="0.25">
      <c r="B115" t="s">
        <v>340</v>
      </c>
      <c r="D115" s="23">
        <v>-23.196000000000002</v>
      </c>
      <c r="E115" s="23">
        <v>14.602</v>
      </c>
      <c r="Z115" s="27">
        <v>2.4500000000000002</v>
      </c>
      <c r="AA115" s="27">
        <v>0.47</v>
      </c>
      <c r="AB115" s="27">
        <v>-0.05</v>
      </c>
      <c r="AC115" s="27">
        <v>0.52</v>
      </c>
      <c r="AE115">
        <v>0</v>
      </c>
      <c r="AF115">
        <v>0</v>
      </c>
      <c r="AG115">
        <v>0.09</v>
      </c>
      <c r="AH115">
        <v>3.7</v>
      </c>
      <c r="AI115">
        <v>12.12</v>
      </c>
      <c r="AJ115">
        <v>38.729999999999997</v>
      </c>
      <c r="AK115">
        <v>33.880000000000003</v>
      </c>
      <c r="AL115">
        <v>10.26</v>
      </c>
      <c r="AM115">
        <v>1.0900000000000001</v>
      </c>
    </row>
    <row r="116" spans="1:39" ht="15.75" x14ac:dyDescent="0.25">
      <c r="B116" t="s">
        <v>341</v>
      </c>
      <c r="D116" s="23">
        <v>-23.196000000000002</v>
      </c>
      <c r="E116" s="23">
        <v>14.602</v>
      </c>
      <c r="Z116" s="27">
        <v>2</v>
      </c>
      <c r="AA116" s="27">
        <v>0.68</v>
      </c>
      <c r="AB116" s="27">
        <v>0.11</v>
      </c>
      <c r="AC116" s="27">
        <v>0.45</v>
      </c>
      <c r="AE116">
        <v>0</v>
      </c>
      <c r="AF116">
        <v>0</v>
      </c>
      <c r="AG116">
        <v>3.11</v>
      </c>
      <c r="AH116">
        <v>25.37</v>
      </c>
      <c r="AI116">
        <v>22.81</v>
      </c>
      <c r="AJ116">
        <v>25.19</v>
      </c>
      <c r="AK116">
        <v>14.36</v>
      </c>
      <c r="AL116">
        <v>7.1</v>
      </c>
      <c r="AM116">
        <v>1.44</v>
      </c>
    </row>
    <row r="117" spans="1:39" ht="15.75" x14ac:dyDescent="0.25">
      <c r="B117" t="s">
        <v>266</v>
      </c>
      <c r="D117" s="23">
        <v>-23.196000000000002</v>
      </c>
      <c r="E117" s="23">
        <v>14.602</v>
      </c>
      <c r="Z117" s="27">
        <v>2.15</v>
      </c>
      <c r="AA117" s="27">
        <v>0.99</v>
      </c>
      <c r="AB117" s="27">
        <v>0.14000000000000001</v>
      </c>
      <c r="AC117" s="27">
        <v>0.4</v>
      </c>
      <c r="AE117">
        <v>0</v>
      </c>
      <c r="AF117">
        <v>0.15</v>
      </c>
      <c r="AG117">
        <v>10.87</v>
      </c>
      <c r="AH117">
        <v>22.9</v>
      </c>
      <c r="AI117">
        <v>14.79</v>
      </c>
      <c r="AJ117">
        <v>13.95</v>
      </c>
      <c r="AK117">
        <v>11.73</v>
      </c>
      <c r="AL117">
        <v>16.920000000000002</v>
      </c>
      <c r="AM117">
        <v>7.18</v>
      </c>
    </row>
    <row r="118" spans="1:39" ht="15.75" x14ac:dyDescent="0.25">
      <c r="A118" s="4" t="s">
        <v>275</v>
      </c>
      <c r="B118" s="4" t="s">
        <v>324</v>
      </c>
      <c r="C118" s="4"/>
      <c r="D118" s="28">
        <v>-23.704000000000001</v>
      </c>
      <c r="E118" s="28">
        <v>15.202999999999999</v>
      </c>
      <c r="F118" s="4"/>
      <c r="G118" s="4"/>
      <c r="H118" s="4"/>
      <c r="I118" s="4"/>
      <c r="J118" s="4"/>
      <c r="K118" s="4"/>
      <c r="L118" s="4"/>
      <c r="M118" s="4"/>
      <c r="N118" s="4"/>
      <c r="O118" s="4"/>
      <c r="P118" s="4"/>
      <c r="Q118" s="4"/>
      <c r="R118" s="4"/>
      <c r="S118" s="4"/>
      <c r="T118" s="4"/>
      <c r="U118" s="4"/>
      <c r="V118" s="4"/>
      <c r="W118" s="4"/>
      <c r="X118" s="4"/>
      <c r="Y118" s="4"/>
      <c r="Z118" s="29">
        <v>2.41</v>
      </c>
      <c r="AA118" s="29">
        <v>0.3</v>
      </c>
      <c r="AB118" s="29">
        <v>0.14000000000000001</v>
      </c>
      <c r="AC118" s="29">
        <v>0.51</v>
      </c>
      <c r="AD118" s="4"/>
      <c r="AE118" s="4">
        <v>0</v>
      </c>
      <c r="AF118" s="4">
        <v>0</v>
      </c>
      <c r="AG118" s="4">
        <v>0</v>
      </c>
      <c r="AH118" s="4">
        <v>0.84</v>
      </c>
      <c r="AI118" s="4">
        <v>10.65</v>
      </c>
      <c r="AJ118" s="4">
        <v>56.27</v>
      </c>
      <c r="AK118" s="4">
        <v>29.2</v>
      </c>
      <c r="AL118" s="4">
        <v>3.18</v>
      </c>
      <c r="AM118" s="4">
        <v>0.25</v>
      </c>
    </row>
    <row r="119" spans="1:39" ht="15.75" x14ac:dyDescent="0.25">
      <c r="B119" t="s">
        <v>338</v>
      </c>
      <c r="D119" s="23">
        <v>-23.704000000000001</v>
      </c>
      <c r="E119" s="23">
        <v>15.202999999999999</v>
      </c>
      <c r="Z119" s="27">
        <v>2.52</v>
      </c>
      <c r="AA119" s="27">
        <v>0.3</v>
      </c>
      <c r="AB119" s="27">
        <v>0.03</v>
      </c>
      <c r="AC119" s="27">
        <v>0.49</v>
      </c>
      <c r="AE119">
        <v>0</v>
      </c>
      <c r="AF119">
        <v>0</v>
      </c>
      <c r="AG119">
        <v>0</v>
      </c>
      <c r="AH119">
        <v>0.72</v>
      </c>
      <c r="AI119">
        <v>4.59</v>
      </c>
      <c r="AJ119">
        <v>41.69</v>
      </c>
      <c r="AK119">
        <v>48.27</v>
      </c>
      <c r="AL119">
        <v>4.7</v>
      </c>
      <c r="AM119">
        <v>0.33</v>
      </c>
    </row>
    <row r="120" spans="1:39" ht="15.75" x14ac:dyDescent="0.25">
      <c r="B120" t="s">
        <v>339</v>
      </c>
      <c r="D120" s="23">
        <v>-23.704000000000001</v>
      </c>
      <c r="E120" s="23">
        <v>15.202999999999999</v>
      </c>
      <c r="Z120" s="27">
        <v>2.27</v>
      </c>
      <c r="AA120" s="27">
        <v>0.36</v>
      </c>
      <c r="AB120" s="27">
        <v>0.09</v>
      </c>
      <c r="AC120" s="27">
        <v>0.52</v>
      </c>
      <c r="AE120">
        <v>0</v>
      </c>
      <c r="AF120">
        <v>0</v>
      </c>
      <c r="AG120">
        <v>0</v>
      </c>
      <c r="AH120">
        <v>1.46</v>
      </c>
      <c r="AI120">
        <v>22.46</v>
      </c>
      <c r="AJ120">
        <v>51.61</v>
      </c>
      <c r="AK120">
        <v>20.98</v>
      </c>
      <c r="AL120">
        <v>3.07</v>
      </c>
      <c r="AM120">
        <v>0.55000000000000004</v>
      </c>
    </row>
    <row r="121" spans="1:39" ht="15.75" x14ac:dyDescent="0.25">
      <c r="B121" t="s">
        <v>262</v>
      </c>
      <c r="D121" s="23">
        <v>-23.704000000000001</v>
      </c>
      <c r="E121" s="23">
        <v>15.202999999999999</v>
      </c>
      <c r="Z121" s="27">
        <v>2</v>
      </c>
      <c r="AA121" s="27">
        <v>0.54</v>
      </c>
      <c r="AB121" s="27">
        <v>0.42</v>
      </c>
      <c r="AC121" s="27">
        <v>0.67</v>
      </c>
      <c r="AE121">
        <v>0</v>
      </c>
      <c r="AF121">
        <v>0</v>
      </c>
      <c r="AG121">
        <v>0</v>
      </c>
      <c r="AH121">
        <v>9.82</v>
      </c>
      <c r="AI121">
        <v>50.53</v>
      </c>
      <c r="AJ121">
        <v>23.55</v>
      </c>
      <c r="AK121">
        <v>6.56</v>
      </c>
      <c r="AL121">
        <v>5.83</v>
      </c>
      <c r="AM121">
        <v>2.61</v>
      </c>
    </row>
    <row r="122" spans="1:39" ht="15.75" x14ac:dyDescent="0.25">
      <c r="B122" t="s">
        <v>263</v>
      </c>
      <c r="D122" s="23">
        <v>-23.704000000000001</v>
      </c>
      <c r="E122" s="23">
        <v>15.202999999999999</v>
      </c>
      <c r="Z122" s="27">
        <v>2.16</v>
      </c>
      <c r="AA122" s="27">
        <v>0.94</v>
      </c>
      <c r="AB122" s="27">
        <v>0.27</v>
      </c>
      <c r="AC122" s="27">
        <v>0.39</v>
      </c>
      <c r="AE122">
        <v>0</v>
      </c>
      <c r="AF122">
        <v>0</v>
      </c>
      <c r="AG122">
        <v>1.36</v>
      </c>
      <c r="AH122">
        <v>37.840000000000003</v>
      </c>
      <c r="AI122">
        <v>10.48</v>
      </c>
      <c r="AJ122">
        <v>9.52</v>
      </c>
      <c r="AK122">
        <v>16.579999999999998</v>
      </c>
      <c r="AL122">
        <v>13.35</v>
      </c>
      <c r="AM122">
        <v>6.77</v>
      </c>
    </row>
    <row r="123" spans="1:39" ht="15.75" x14ac:dyDescent="0.25">
      <c r="B123" t="s">
        <v>264</v>
      </c>
      <c r="D123" s="23">
        <v>-23.704000000000001</v>
      </c>
      <c r="E123" s="23">
        <v>15.202999999999999</v>
      </c>
      <c r="Z123" s="27">
        <v>2.25</v>
      </c>
      <c r="AA123" s="27">
        <v>0.65</v>
      </c>
      <c r="AB123" s="27">
        <v>0.32</v>
      </c>
      <c r="AC123" s="27">
        <v>0.49</v>
      </c>
      <c r="AE123">
        <v>0</v>
      </c>
      <c r="AF123">
        <v>0</v>
      </c>
      <c r="AG123">
        <v>0.21</v>
      </c>
      <c r="AH123">
        <v>10.66</v>
      </c>
      <c r="AI123">
        <v>32.49</v>
      </c>
      <c r="AJ123">
        <v>23.9</v>
      </c>
      <c r="AK123">
        <v>17.09</v>
      </c>
      <c r="AL123">
        <v>9.69</v>
      </c>
      <c r="AM123">
        <v>4.47</v>
      </c>
    </row>
    <row r="124" spans="1:39" ht="15.75" x14ac:dyDescent="0.25">
      <c r="B124" t="s">
        <v>265</v>
      </c>
      <c r="D124" s="23">
        <v>-23.704000000000001</v>
      </c>
      <c r="E124" s="23">
        <v>15.202999999999999</v>
      </c>
      <c r="Z124" s="27">
        <v>3.11</v>
      </c>
      <c r="AA124" s="27">
        <v>1.1299999999999999</v>
      </c>
      <c r="AB124" s="27">
        <v>-0.16</v>
      </c>
      <c r="AC124" s="27">
        <v>0.59</v>
      </c>
      <c r="AE124">
        <v>0</v>
      </c>
      <c r="AF124">
        <v>0.38</v>
      </c>
      <c r="AG124">
        <v>3.51</v>
      </c>
      <c r="AH124">
        <v>6.73</v>
      </c>
      <c r="AI124">
        <v>5.37</v>
      </c>
      <c r="AJ124">
        <v>5.97</v>
      </c>
      <c r="AK124">
        <v>17.329999999999998</v>
      </c>
      <c r="AL124">
        <v>23.06</v>
      </c>
      <c r="AM124">
        <v>18.579999999999998</v>
      </c>
    </row>
    <row r="125" spans="1:39" ht="15.75" x14ac:dyDescent="0.25">
      <c r="B125" t="s">
        <v>336</v>
      </c>
      <c r="D125" s="23">
        <v>-23.704000000000001</v>
      </c>
      <c r="E125" s="23">
        <v>15.202999999999999</v>
      </c>
      <c r="Z125" s="27">
        <v>2.16</v>
      </c>
      <c r="AA125" s="27">
        <v>0.33</v>
      </c>
      <c r="AB125" s="27">
        <v>0.1</v>
      </c>
      <c r="AC125" s="27">
        <v>0.53</v>
      </c>
      <c r="AE125">
        <v>0</v>
      </c>
      <c r="AF125">
        <v>0</v>
      </c>
      <c r="AG125">
        <v>0</v>
      </c>
      <c r="AH125">
        <v>6.19</v>
      </c>
      <c r="AI125">
        <v>32.619999999999997</v>
      </c>
      <c r="AJ125">
        <v>37.96</v>
      </c>
      <c r="AK125">
        <v>19.170000000000002</v>
      </c>
      <c r="AL125">
        <v>3.5</v>
      </c>
      <c r="AM125">
        <v>0.45</v>
      </c>
    </row>
    <row r="126" spans="1:39" ht="15.75" x14ac:dyDescent="0.25">
      <c r="B126" t="s">
        <v>349</v>
      </c>
      <c r="D126" s="23">
        <v>-23.704000000000001</v>
      </c>
      <c r="E126" s="23">
        <v>15.202999999999999</v>
      </c>
      <c r="Z126" s="27">
        <v>2.27</v>
      </c>
      <c r="AA126" s="27">
        <v>0.28999999999999998</v>
      </c>
      <c r="AB126" s="27">
        <v>0.09</v>
      </c>
      <c r="AC126" s="27">
        <v>0.55000000000000004</v>
      </c>
      <c r="AE126">
        <v>0</v>
      </c>
      <c r="AF126">
        <v>0</v>
      </c>
      <c r="AG126">
        <v>0</v>
      </c>
      <c r="AH126">
        <v>2.96</v>
      </c>
      <c r="AI126">
        <v>23.48</v>
      </c>
      <c r="AJ126">
        <v>45.77</v>
      </c>
      <c r="AK126">
        <v>24.38</v>
      </c>
      <c r="AL126">
        <v>3.92</v>
      </c>
      <c r="AM126">
        <v>0.75</v>
      </c>
    </row>
    <row r="127" spans="1:39" ht="15.75" x14ac:dyDescent="0.25">
      <c r="B127" t="s">
        <v>350</v>
      </c>
      <c r="D127" s="23">
        <v>-23.704000000000001</v>
      </c>
      <c r="E127" s="23">
        <v>15.202999999999999</v>
      </c>
      <c r="Z127" s="27">
        <v>1.97</v>
      </c>
      <c r="AA127" s="27">
        <v>0.41</v>
      </c>
      <c r="AB127" s="27">
        <v>0.44</v>
      </c>
      <c r="AC127" s="27">
        <v>0.56000000000000005</v>
      </c>
      <c r="AE127">
        <v>0</v>
      </c>
      <c r="AF127">
        <v>0</v>
      </c>
      <c r="AG127">
        <v>0</v>
      </c>
      <c r="AH127">
        <v>18.73</v>
      </c>
      <c r="AI127">
        <v>38.880000000000003</v>
      </c>
      <c r="AJ127">
        <v>30.67</v>
      </c>
      <c r="AK127">
        <v>7.44</v>
      </c>
      <c r="AL127">
        <v>3.16</v>
      </c>
      <c r="AM127">
        <v>0.78</v>
      </c>
    </row>
    <row r="128" spans="1:39" ht="15.75" x14ac:dyDescent="0.25">
      <c r="A128" s="4" t="s">
        <v>276</v>
      </c>
      <c r="B128" s="4" t="s">
        <v>342</v>
      </c>
      <c r="C128" s="4"/>
      <c r="D128" s="28">
        <v>-23.663</v>
      </c>
      <c r="E128" s="28">
        <v>15.037000000000001</v>
      </c>
      <c r="F128" s="4"/>
      <c r="G128" s="4"/>
      <c r="H128" s="4"/>
      <c r="I128" s="4"/>
      <c r="J128" s="4"/>
      <c r="K128" s="4"/>
      <c r="L128" s="4"/>
      <c r="M128" s="4"/>
      <c r="N128" s="4"/>
      <c r="O128" s="4"/>
      <c r="P128" s="4"/>
      <c r="Q128" s="4"/>
      <c r="R128" s="4"/>
      <c r="S128" s="4"/>
      <c r="T128" s="4"/>
      <c r="U128" s="4"/>
      <c r="V128" s="4"/>
      <c r="W128" s="4"/>
      <c r="X128" s="4"/>
      <c r="Y128" s="4"/>
      <c r="Z128" s="29">
        <v>2.68</v>
      </c>
      <c r="AA128" s="29">
        <v>0.4</v>
      </c>
      <c r="AB128" s="29">
        <v>0.12</v>
      </c>
      <c r="AC128" s="29">
        <v>0.54</v>
      </c>
      <c r="AD128" s="4"/>
      <c r="AE128" s="4">
        <v>0</v>
      </c>
      <c r="AF128" s="4">
        <v>0</v>
      </c>
      <c r="AG128" s="4">
        <v>0</v>
      </c>
      <c r="AH128" s="4">
        <v>0.34</v>
      </c>
      <c r="AI128" s="4">
        <v>4.59</v>
      </c>
      <c r="AJ128" s="4">
        <v>26.47</v>
      </c>
      <c r="AK128" s="4">
        <v>47.93</v>
      </c>
      <c r="AL128" s="4">
        <v>17.149999999999999</v>
      </c>
      <c r="AM128" s="4">
        <v>2.92</v>
      </c>
    </row>
    <row r="129" spans="1:39" ht="15.75" x14ac:dyDescent="0.25">
      <c r="B129" t="s">
        <v>343</v>
      </c>
      <c r="D129" s="23">
        <v>-23.663</v>
      </c>
      <c r="E129" s="23">
        <v>15.037000000000001</v>
      </c>
      <c r="Z129" s="27">
        <v>2.5299999999999998</v>
      </c>
      <c r="AA129" s="27">
        <v>0.28999999999999998</v>
      </c>
      <c r="AB129" s="27">
        <v>0.04</v>
      </c>
      <c r="AC129" s="27">
        <v>0.48</v>
      </c>
      <c r="AE129">
        <v>0</v>
      </c>
      <c r="AF129">
        <v>0</v>
      </c>
      <c r="AG129">
        <v>0</v>
      </c>
      <c r="AH129">
        <v>0</v>
      </c>
      <c r="AI129">
        <v>4.8600000000000003</v>
      </c>
      <c r="AJ129">
        <v>40.5</v>
      </c>
      <c r="AK129">
        <v>47.64</v>
      </c>
      <c r="AL129">
        <v>6.46</v>
      </c>
      <c r="AM129">
        <v>0.33</v>
      </c>
    </row>
    <row r="130" spans="1:39" ht="15.75" x14ac:dyDescent="0.25">
      <c r="B130" t="s">
        <v>344</v>
      </c>
      <c r="D130" s="23">
        <v>-23.663</v>
      </c>
      <c r="E130" s="23">
        <v>15.037000000000001</v>
      </c>
      <c r="Z130" s="27">
        <v>2.3199999999999998</v>
      </c>
      <c r="AA130" s="27">
        <v>0.26</v>
      </c>
      <c r="AB130" s="27">
        <v>-0.04</v>
      </c>
      <c r="AC130" s="27">
        <v>0.51</v>
      </c>
      <c r="AE130">
        <v>0</v>
      </c>
      <c r="AF130">
        <v>0</v>
      </c>
      <c r="AG130">
        <v>0</v>
      </c>
      <c r="AH130">
        <v>0.35</v>
      </c>
      <c r="AI130">
        <v>22.56</v>
      </c>
      <c r="AJ130">
        <v>47.12</v>
      </c>
      <c r="AK130">
        <v>28.44</v>
      </c>
      <c r="AL130">
        <v>1.45</v>
      </c>
      <c r="AM130">
        <v>0.06</v>
      </c>
    </row>
    <row r="131" spans="1:39" ht="15.75" x14ac:dyDescent="0.25">
      <c r="B131" t="s">
        <v>262</v>
      </c>
      <c r="D131" s="23">
        <v>-23.663</v>
      </c>
      <c r="E131" s="23">
        <v>15.037000000000001</v>
      </c>
      <c r="Z131" s="27">
        <v>2.34</v>
      </c>
      <c r="AA131" s="27">
        <v>0.57999999999999996</v>
      </c>
      <c r="AB131" s="27">
        <v>0.25</v>
      </c>
      <c r="AC131" s="27">
        <v>0.55000000000000004</v>
      </c>
      <c r="AE131">
        <v>0</v>
      </c>
      <c r="AF131">
        <v>0</v>
      </c>
      <c r="AG131">
        <v>0</v>
      </c>
      <c r="AH131">
        <v>8.0399999999999991</v>
      </c>
      <c r="AI131">
        <v>23.77</v>
      </c>
      <c r="AJ131">
        <v>30.36</v>
      </c>
      <c r="AK131">
        <v>22.54</v>
      </c>
      <c r="AL131">
        <v>10.14</v>
      </c>
      <c r="AM131">
        <v>3.76</v>
      </c>
    </row>
    <row r="132" spans="1:39" ht="15.75" x14ac:dyDescent="0.25">
      <c r="B132" t="s">
        <v>263</v>
      </c>
      <c r="D132" s="23">
        <v>-23.663</v>
      </c>
      <c r="E132" s="23">
        <v>15.037000000000001</v>
      </c>
      <c r="Z132" s="27">
        <v>2.21</v>
      </c>
      <c r="AA132" s="27">
        <v>0.79</v>
      </c>
      <c r="AB132" s="27">
        <v>0.28999999999999998</v>
      </c>
      <c r="AC132" s="27">
        <v>0.46</v>
      </c>
      <c r="AE132">
        <v>0</v>
      </c>
      <c r="AF132">
        <v>0.09</v>
      </c>
      <c r="AG132">
        <v>1.22</v>
      </c>
      <c r="AH132">
        <v>17.149999999999999</v>
      </c>
      <c r="AI132">
        <v>30.02</v>
      </c>
      <c r="AJ132">
        <v>19.079999999999998</v>
      </c>
      <c r="AK132">
        <v>13.58</v>
      </c>
      <c r="AL132">
        <v>11.83</v>
      </c>
      <c r="AM132">
        <v>5.3</v>
      </c>
    </row>
    <row r="133" spans="1:39" ht="15.75" x14ac:dyDescent="0.25">
      <c r="B133" t="s">
        <v>264</v>
      </c>
      <c r="D133" s="23">
        <v>-23.663</v>
      </c>
      <c r="E133" s="23">
        <v>15.037000000000001</v>
      </c>
      <c r="Z133" s="27">
        <v>2.31</v>
      </c>
      <c r="AA133" s="27">
        <v>0.67</v>
      </c>
      <c r="AB133" s="27">
        <v>-0.03</v>
      </c>
      <c r="AC133" s="27">
        <v>0.45</v>
      </c>
      <c r="AE133">
        <v>0</v>
      </c>
      <c r="AF133">
        <v>0</v>
      </c>
      <c r="AG133">
        <v>0</v>
      </c>
      <c r="AH133">
        <v>15.08</v>
      </c>
      <c r="AI133">
        <v>18.45</v>
      </c>
      <c r="AJ133">
        <v>21.5</v>
      </c>
      <c r="AK133">
        <v>27.21</v>
      </c>
      <c r="AL133">
        <v>13.71</v>
      </c>
      <c r="AM133">
        <v>3.01</v>
      </c>
    </row>
    <row r="134" spans="1:39" ht="15.75" x14ac:dyDescent="0.25">
      <c r="B134" t="s">
        <v>269</v>
      </c>
      <c r="D134" s="23">
        <v>-23.663</v>
      </c>
      <c r="E134" s="23">
        <v>15.037000000000001</v>
      </c>
      <c r="Z134" s="27">
        <v>2.2200000000000002</v>
      </c>
      <c r="AA134" s="27">
        <v>0.48</v>
      </c>
      <c r="AB134" s="27">
        <v>0.08</v>
      </c>
      <c r="AC134" s="27">
        <v>0.5</v>
      </c>
      <c r="AE134">
        <v>0</v>
      </c>
      <c r="AF134">
        <v>0</v>
      </c>
      <c r="AG134">
        <v>0</v>
      </c>
      <c r="AH134">
        <v>5.66</v>
      </c>
      <c r="AI134">
        <v>30.13</v>
      </c>
      <c r="AJ134">
        <v>48.6</v>
      </c>
      <c r="AK134">
        <v>19.43</v>
      </c>
      <c r="AL134">
        <v>4.95</v>
      </c>
      <c r="AM134">
        <v>0.94</v>
      </c>
    </row>
    <row r="135" spans="1:39" ht="15.75" x14ac:dyDescent="0.25">
      <c r="B135" t="s">
        <v>265</v>
      </c>
      <c r="D135" s="23">
        <v>-23.663</v>
      </c>
      <c r="E135" s="23">
        <v>15.037000000000001</v>
      </c>
      <c r="Z135" s="27">
        <v>2.2799999999999998</v>
      </c>
      <c r="AA135" s="27">
        <v>0.24</v>
      </c>
      <c r="AB135" s="27">
        <v>0.26</v>
      </c>
      <c r="AC135" s="27">
        <v>0.53</v>
      </c>
      <c r="AE135">
        <v>0</v>
      </c>
      <c r="AF135">
        <v>2.16</v>
      </c>
      <c r="AG135">
        <v>1.41</v>
      </c>
      <c r="AH135">
        <v>7.12</v>
      </c>
      <c r="AI135">
        <v>28.15</v>
      </c>
      <c r="AJ135">
        <v>28.39</v>
      </c>
      <c r="AK135">
        <v>14.88</v>
      </c>
      <c r="AL135">
        <v>9.6300000000000008</v>
      </c>
      <c r="AM135">
        <v>5.18</v>
      </c>
    </row>
    <row r="136" spans="1:39" ht="15.75" x14ac:dyDescent="0.25">
      <c r="A136" s="4" t="s">
        <v>277</v>
      </c>
      <c r="B136" s="4" t="s">
        <v>342</v>
      </c>
      <c r="C136" s="4"/>
      <c r="D136" s="28">
        <v>-23.553000000000001</v>
      </c>
      <c r="E136" s="28">
        <v>14.89</v>
      </c>
      <c r="F136" s="4"/>
      <c r="G136" s="4"/>
      <c r="H136" s="4"/>
      <c r="I136" s="4"/>
      <c r="J136" s="4"/>
      <c r="K136" s="4"/>
      <c r="L136" s="4"/>
      <c r="M136" s="4"/>
      <c r="N136" s="4"/>
      <c r="O136" s="4"/>
      <c r="P136" s="4"/>
      <c r="Q136" s="4"/>
      <c r="R136" s="4"/>
      <c r="S136" s="4"/>
      <c r="T136" s="4"/>
      <c r="U136" s="4"/>
      <c r="V136" s="4"/>
      <c r="W136" s="4"/>
      <c r="X136" s="4"/>
      <c r="Y136" s="4"/>
      <c r="Z136" s="29">
        <v>2.4</v>
      </c>
      <c r="AA136" s="29">
        <v>0.4</v>
      </c>
      <c r="AB136" s="29">
        <v>0.17</v>
      </c>
      <c r="AC136" s="29">
        <v>0.5</v>
      </c>
      <c r="AD136" s="4"/>
      <c r="AE136" s="4">
        <v>0</v>
      </c>
      <c r="AF136" s="4">
        <v>0</v>
      </c>
      <c r="AG136" s="4">
        <v>0</v>
      </c>
      <c r="AH136" s="4">
        <v>2.5099999999999998</v>
      </c>
      <c r="AI136" s="4">
        <v>17.07</v>
      </c>
      <c r="AJ136" s="4">
        <v>41.24</v>
      </c>
      <c r="AK136" s="4">
        <v>28.93</v>
      </c>
      <c r="AL136" s="4">
        <v>9.5500000000000007</v>
      </c>
      <c r="AM136" s="4">
        <v>1.26</v>
      </c>
    </row>
    <row r="137" spans="1:39" ht="15.75" x14ac:dyDescent="0.25">
      <c r="B137" t="s">
        <v>343</v>
      </c>
      <c r="D137" s="23">
        <v>-23.553000000000001</v>
      </c>
      <c r="E137" s="23">
        <v>14.89</v>
      </c>
      <c r="Z137" s="27">
        <v>2.56</v>
      </c>
      <c r="AA137" s="27">
        <v>0.4</v>
      </c>
      <c r="AB137" s="27">
        <v>7.0000000000000007E-2</v>
      </c>
      <c r="AC137" s="27">
        <v>0.5</v>
      </c>
      <c r="AE137">
        <v>0</v>
      </c>
      <c r="AF137">
        <v>0</v>
      </c>
      <c r="AG137">
        <v>0</v>
      </c>
      <c r="AH137">
        <v>1.85</v>
      </c>
      <c r="AI137">
        <v>8.39</v>
      </c>
      <c r="AJ137">
        <v>33.29</v>
      </c>
      <c r="AK137">
        <v>41.41</v>
      </c>
      <c r="AL137">
        <v>14.45</v>
      </c>
      <c r="AM137">
        <v>1.25</v>
      </c>
    </row>
    <row r="138" spans="1:39" ht="15.75" x14ac:dyDescent="0.25">
      <c r="B138" t="s">
        <v>344</v>
      </c>
      <c r="D138" s="23">
        <v>-23.553000000000001</v>
      </c>
      <c r="E138" s="23">
        <v>14.89</v>
      </c>
      <c r="Z138" s="27">
        <v>2.2999999999999998</v>
      </c>
      <c r="AA138" s="27">
        <v>0.45</v>
      </c>
      <c r="AB138" s="27">
        <v>0.17</v>
      </c>
      <c r="AC138" s="27">
        <v>0.51</v>
      </c>
      <c r="AE138">
        <v>0</v>
      </c>
      <c r="AF138">
        <v>0</v>
      </c>
      <c r="AG138">
        <v>0.62</v>
      </c>
      <c r="AH138">
        <v>6.33</v>
      </c>
      <c r="AI138">
        <v>20.88</v>
      </c>
      <c r="AJ138">
        <v>36.35</v>
      </c>
      <c r="AK138">
        <v>24.13</v>
      </c>
      <c r="AL138">
        <v>7.43</v>
      </c>
      <c r="AM138">
        <v>0.7</v>
      </c>
    </row>
    <row r="139" spans="1:39" ht="15.75" x14ac:dyDescent="0.25">
      <c r="B139" t="s">
        <v>262</v>
      </c>
      <c r="D139" s="23">
        <v>-23.553000000000001</v>
      </c>
      <c r="E139" s="23">
        <v>14.89</v>
      </c>
      <c r="Z139" s="27">
        <v>2.1</v>
      </c>
      <c r="AA139" s="27">
        <v>0.91</v>
      </c>
      <c r="AB139" s="27">
        <v>0.25</v>
      </c>
      <c r="AC139" s="27">
        <v>0.44</v>
      </c>
      <c r="AE139">
        <v>0</v>
      </c>
      <c r="AF139">
        <v>0</v>
      </c>
      <c r="AG139">
        <v>7.48</v>
      </c>
      <c r="AH139">
        <v>22.66</v>
      </c>
      <c r="AI139">
        <v>19.14</v>
      </c>
      <c r="AJ139">
        <v>16.760000000000002</v>
      </c>
      <c r="AK139">
        <v>12.66</v>
      </c>
      <c r="AL139">
        <v>13.17</v>
      </c>
      <c r="AM139">
        <v>5.29</v>
      </c>
    </row>
    <row r="140" spans="1:39" ht="15.75" x14ac:dyDescent="0.25">
      <c r="B140" t="s">
        <v>263</v>
      </c>
      <c r="D140" s="23">
        <v>-23.553000000000001</v>
      </c>
      <c r="E140" s="23">
        <v>14.89</v>
      </c>
      <c r="Z140" s="27">
        <v>2.2000000000000002</v>
      </c>
      <c r="AA140" s="27">
        <v>0.91</v>
      </c>
      <c r="AB140" s="27">
        <v>0.42</v>
      </c>
      <c r="AC140" s="27">
        <v>0.42</v>
      </c>
      <c r="AE140">
        <v>0</v>
      </c>
      <c r="AF140">
        <v>0</v>
      </c>
      <c r="AG140">
        <v>2.12</v>
      </c>
      <c r="AH140">
        <v>28.85</v>
      </c>
      <c r="AI140">
        <v>21.06</v>
      </c>
      <c r="AJ140">
        <v>10.72</v>
      </c>
      <c r="AK140">
        <v>10.5</v>
      </c>
      <c r="AL140">
        <v>15.1</v>
      </c>
      <c r="AM140">
        <v>7.45</v>
      </c>
    </row>
    <row r="141" spans="1:39" ht="15.75" x14ac:dyDescent="0.25">
      <c r="B141" t="s">
        <v>264</v>
      </c>
      <c r="D141" s="23">
        <v>-23.553000000000001</v>
      </c>
      <c r="E141" s="23">
        <v>14.89</v>
      </c>
      <c r="Z141" s="27">
        <v>2.4300000000000002</v>
      </c>
      <c r="AA141" s="27">
        <v>0.52</v>
      </c>
      <c r="AB141" s="27">
        <v>0.17</v>
      </c>
      <c r="AC141" s="27">
        <v>0.48</v>
      </c>
      <c r="AE141">
        <v>0</v>
      </c>
      <c r="AF141">
        <v>0</v>
      </c>
      <c r="AG141">
        <v>0.98</v>
      </c>
      <c r="AH141">
        <v>8.31</v>
      </c>
      <c r="AI141">
        <v>15.74</v>
      </c>
      <c r="AJ141">
        <v>30.85</v>
      </c>
      <c r="AK141">
        <v>27.87</v>
      </c>
      <c r="AL141">
        <v>14.03</v>
      </c>
      <c r="AM141">
        <v>2.98</v>
      </c>
    </row>
    <row r="142" spans="1:39" ht="15.75" x14ac:dyDescent="0.25">
      <c r="B142" t="s">
        <v>269</v>
      </c>
      <c r="D142" s="23">
        <v>-23.553000000000001</v>
      </c>
      <c r="E142" s="23">
        <v>14.89</v>
      </c>
      <c r="Z142" s="27">
        <v>2.41</v>
      </c>
      <c r="AA142" s="27">
        <v>0.68</v>
      </c>
      <c r="AB142" s="27">
        <v>0.04</v>
      </c>
      <c r="AC142" s="27">
        <v>0.47</v>
      </c>
      <c r="AE142">
        <v>0</v>
      </c>
      <c r="AF142">
        <v>0</v>
      </c>
      <c r="AG142">
        <v>2.63</v>
      </c>
      <c r="AH142">
        <v>10.23</v>
      </c>
      <c r="AI142">
        <v>16.07</v>
      </c>
      <c r="AJ142">
        <v>22.87</v>
      </c>
      <c r="AK142">
        <v>26.16</v>
      </c>
      <c r="AL142">
        <v>17.010000000000002</v>
      </c>
      <c r="AM142">
        <v>3.98</v>
      </c>
    </row>
    <row r="143" spans="1:39" ht="15.75" x14ac:dyDescent="0.25">
      <c r="B143" t="s">
        <v>265</v>
      </c>
      <c r="D143" s="23">
        <v>-23.553000000000001</v>
      </c>
      <c r="E143" s="23">
        <v>14.89</v>
      </c>
      <c r="Z143" s="27">
        <v>2.13</v>
      </c>
      <c r="AA143" s="27">
        <v>0.84</v>
      </c>
      <c r="AB143" s="27">
        <v>0.3</v>
      </c>
      <c r="AC143" s="27">
        <v>0.44</v>
      </c>
      <c r="AE143">
        <v>0</v>
      </c>
      <c r="AF143">
        <v>0.54</v>
      </c>
      <c r="AG143">
        <v>3.94</v>
      </c>
      <c r="AH143">
        <v>23.08</v>
      </c>
      <c r="AI143">
        <v>24.09</v>
      </c>
      <c r="AJ143">
        <v>16.41</v>
      </c>
      <c r="AK143">
        <v>12.02</v>
      </c>
      <c r="AL143">
        <v>13.16</v>
      </c>
      <c r="AM143">
        <v>5.19</v>
      </c>
    </row>
    <row r="144" spans="1:39" ht="15.75" x14ac:dyDescent="0.25">
      <c r="B144" t="s">
        <v>345</v>
      </c>
      <c r="D144" s="23">
        <v>-23.553000000000001</v>
      </c>
      <c r="E144" s="23">
        <v>14.89</v>
      </c>
      <c r="Z144" s="27">
        <v>2.4</v>
      </c>
      <c r="AA144" s="27">
        <v>0.47</v>
      </c>
      <c r="AB144" s="27">
        <v>0.09</v>
      </c>
      <c r="AC144" s="27">
        <v>0.54</v>
      </c>
      <c r="AE144">
        <v>0</v>
      </c>
      <c r="AF144">
        <v>0</v>
      </c>
      <c r="AG144">
        <v>0.26</v>
      </c>
      <c r="AH144">
        <v>2.5</v>
      </c>
      <c r="AI144">
        <v>13.86</v>
      </c>
      <c r="AJ144">
        <v>43.85</v>
      </c>
      <c r="AK144">
        <v>30.31</v>
      </c>
      <c r="AL144">
        <v>8.34</v>
      </c>
      <c r="AM144">
        <v>1.21</v>
      </c>
    </row>
    <row r="145" spans="1:39" ht="15.75" x14ac:dyDescent="0.25">
      <c r="B145" t="s">
        <v>323</v>
      </c>
      <c r="D145" s="23">
        <v>-23.553000000000001</v>
      </c>
      <c r="E145" s="23">
        <v>14.89</v>
      </c>
      <c r="Z145" s="27">
        <v>2.21</v>
      </c>
      <c r="AA145" s="27">
        <v>0.45</v>
      </c>
      <c r="AB145" s="27">
        <v>0.32</v>
      </c>
      <c r="AC145" s="27">
        <v>0.54</v>
      </c>
      <c r="AE145">
        <v>0</v>
      </c>
      <c r="AF145">
        <v>0</v>
      </c>
      <c r="AG145">
        <v>0.87</v>
      </c>
      <c r="AH145">
        <v>7.39</v>
      </c>
      <c r="AI145">
        <v>24.68</v>
      </c>
      <c r="AJ145">
        <v>41.13</v>
      </c>
      <c r="AK145">
        <v>17.13</v>
      </c>
      <c r="AL145">
        <v>7.36</v>
      </c>
      <c r="AM145">
        <v>1.64</v>
      </c>
    </row>
    <row r="146" spans="1:39" ht="15.75" x14ac:dyDescent="0.25">
      <c r="B146" t="s">
        <v>340</v>
      </c>
      <c r="D146" s="23">
        <v>-23.553000000000001</v>
      </c>
      <c r="E146" s="23">
        <v>14.89</v>
      </c>
      <c r="Z146" s="27">
        <v>2.5499999999999998</v>
      </c>
      <c r="AA146" s="27">
        <v>0.52</v>
      </c>
      <c r="AB146" s="27">
        <v>0.21</v>
      </c>
      <c r="AC146" s="27">
        <v>0.45</v>
      </c>
      <c r="AE146">
        <v>0</v>
      </c>
      <c r="AF146">
        <v>0</v>
      </c>
      <c r="AG146">
        <v>0</v>
      </c>
      <c r="AH146">
        <v>0.46</v>
      </c>
      <c r="AI146">
        <v>12.8</v>
      </c>
      <c r="AJ146">
        <v>38.69</v>
      </c>
      <c r="AK146">
        <v>34.51</v>
      </c>
      <c r="AL146">
        <v>12.51</v>
      </c>
      <c r="AM146">
        <v>0.97</v>
      </c>
    </row>
    <row r="147" spans="1:39" ht="15.75" x14ac:dyDescent="0.25">
      <c r="B147" t="s">
        <v>266</v>
      </c>
      <c r="D147" s="23">
        <v>-23.553000000000001</v>
      </c>
      <c r="E147" s="23">
        <v>14.89</v>
      </c>
      <c r="Z147" s="27">
        <v>2.17</v>
      </c>
      <c r="AA147" s="27">
        <v>0.97</v>
      </c>
      <c r="AB147" s="27">
        <v>0.45</v>
      </c>
      <c r="AC147" s="27">
        <v>0.42</v>
      </c>
      <c r="AE147">
        <v>0</v>
      </c>
      <c r="AF147">
        <v>0.59</v>
      </c>
      <c r="AG147">
        <v>5.85</v>
      </c>
      <c r="AH147">
        <v>21.93</v>
      </c>
      <c r="AI147">
        <v>26.22</v>
      </c>
      <c r="AJ147">
        <v>17.96</v>
      </c>
      <c r="AK147">
        <v>11.94</v>
      </c>
      <c r="AL147">
        <v>10.17</v>
      </c>
      <c r="AM147">
        <v>3.69</v>
      </c>
    </row>
    <row r="148" spans="1:39" ht="15.75" x14ac:dyDescent="0.25">
      <c r="A148" s="4" t="s">
        <v>278</v>
      </c>
      <c r="B148" s="4" t="s">
        <v>342</v>
      </c>
      <c r="C148" s="4"/>
      <c r="D148" s="28">
        <v>-24.105</v>
      </c>
      <c r="E148" s="28">
        <v>14.993</v>
      </c>
      <c r="F148" s="4"/>
      <c r="G148" s="4"/>
      <c r="H148" s="4"/>
      <c r="I148" s="4"/>
      <c r="J148" s="4"/>
      <c r="K148" s="4"/>
      <c r="L148" s="4"/>
      <c r="M148" s="4"/>
      <c r="N148" s="4"/>
      <c r="O148" s="4"/>
      <c r="P148" s="4"/>
      <c r="Q148" s="4"/>
      <c r="R148" s="4"/>
      <c r="S148" s="4"/>
      <c r="T148" s="4"/>
      <c r="U148" s="4"/>
      <c r="V148" s="4"/>
      <c r="W148" s="4"/>
      <c r="X148" s="4"/>
      <c r="Y148" s="4"/>
      <c r="Z148" s="29">
        <v>2.56</v>
      </c>
      <c r="AA148" s="29">
        <v>0.38</v>
      </c>
      <c r="AB148" s="29">
        <v>0.09</v>
      </c>
      <c r="AC148" s="29">
        <v>0.5</v>
      </c>
      <c r="AD148" s="4"/>
      <c r="AE148" s="4">
        <v>0</v>
      </c>
      <c r="AF148" s="4">
        <v>0</v>
      </c>
      <c r="AG148" s="4">
        <v>0</v>
      </c>
      <c r="AH148">
        <v>3.21</v>
      </c>
      <c r="AI148">
        <v>8.64</v>
      </c>
      <c r="AJ148">
        <v>29.36</v>
      </c>
      <c r="AK148">
        <v>45.06</v>
      </c>
      <c r="AL148">
        <v>13.99</v>
      </c>
      <c r="AM148">
        <v>1.34</v>
      </c>
    </row>
    <row r="149" spans="1:39" ht="15.75" x14ac:dyDescent="0.25">
      <c r="B149" t="s">
        <v>343</v>
      </c>
      <c r="D149" s="23">
        <v>-24.105</v>
      </c>
      <c r="E149" s="23">
        <v>14.993</v>
      </c>
      <c r="Z149" s="27">
        <v>2.59</v>
      </c>
      <c r="AA149" s="27">
        <v>0.37</v>
      </c>
      <c r="AB149" s="27">
        <v>-0.02</v>
      </c>
      <c r="AC149" s="27">
        <v>0.5</v>
      </c>
      <c r="AE149">
        <v>0</v>
      </c>
      <c r="AF149" s="30">
        <v>0</v>
      </c>
      <c r="AG149" s="30">
        <v>0</v>
      </c>
      <c r="AH149">
        <v>0.59</v>
      </c>
      <c r="AI149">
        <v>6.73</v>
      </c>
      <c r="AJ149">
        <v>31.7</v>
      </c>
      <c r="AK149">
        <v>47.37</v>
      </c>
      <c r="AL149">
        <v>12.75</v>
      </c>
      <c r="AM149">
        <v>0.9</v>
      </c>
    </row>
    <row r="150" spans="1:39" ht="15.75" x14ac:dyDescent="0.25">
      <c r="B150" t="s">
        <v>344</v>
      </c>
      <c r="D150" s="23">
        <v>-24.105</v>
      </c>
      <c r="E150" s="23">
        <v>14.993</v>
      </c>
      <c r="Z150" s="27">
        <v>2.19</v>
      </c>
      <c r="AA150" s="27">
        <v>0.5</v>
      </c>
      <c r="AB150" s="27">
        <v>0.19</v>
      </c>
      <c r="AC150" s="27">
        <v>0.47</v>
      </c>
      <c r="AE150">
        <v>0</v>
      </c>
      <c r="AF150" s="30">
        <v>0</v>
      </c>
      <c r="AG150">
        <v>1.59</v>
      </c>
      <c r="AH150">
        <v>10.77</v>
      </c>
      <c r="AI150">
        <v>29.28</v>
      </c>
      <c r="AJ150">
        <v>29.84</v>
      </c>
      <c r="AK150">
        <v>22.93</v>
      </c>
      <c r="AL150">
        <v>6.94</v>
      </c>
      <c r="AM150">
        <v>0.76</v>
      </c>
    </row>
    <row r="151" spans="1:39" ht="15.75" x14ac:dyDescent="0.25">
      <c r="B151" t="s">
        <v>262</v>
      </c>
      <c r="D151" s="23">
        <v>-24.105</v>
      </c>
      <c r="E151" s="23">
        <v>14.993</v>
      </c>
      <c r="Z151" s="27">
        <v>2.1</v>
      </c>
      <c r="AA151" s="27">
        <v>0.78</v>
      </c>
      <c r="AB151" s="27">
        <v>0.35</v>
      </c>
      <c r="AC151" s="27">
        <v>0.46</v>
      </c>
      <c r="AE151">
        <v>0</v>
      </c>
      <c r="AF151" s="30">
        <v>0</v>
      </c>
      <c r="AG151">
        <v>4.3</v>
      </c>
      <c r="AH151">
        <v>21.72</v>
      </c>
      <c r="AI151">
        <v>27.28</v>
      </c>
      <c r="AJ151">
        <v>17.149999999999999</v>
      </c>
      <c r="AK151">
        <v>13.24</v>
      </c>
      <c r="AL151">
        <v>10.83</v>
      </c>
      <c r="AM151">
        <v>3.78</v>
      </c>
    </row>
    <row r="152" spans="1:39" ht="15.75" x14ac:dyDescent="0.25">
      <c r="B152" t="s">
        <v>263</v>
      </c>
      <c r="D152" s="23">
        <v>-24.105</v>
      </c>
      <c r="E152" s="23">
        <v>14.993</v>
      </c>
      <c r="Z152" s="27">
        <v>2.15</v>
      </c>
      <c r="AA152" s="27">
        <v>1.01</v>
      </c>
      <c r="AB152" s="27">
        <v>0.27</v>
      </c>
      <c r="AC152" s="27">
        <v>0.42</v>
      </c>
      <c r="AE152">
        <v>0</v>
      </c>
      <c r="AF152" s="30">
        <v>0</v>
      </c>
      <c r="AG152">
        <v>4.74</v>
      </c>
      <c r="AH152">
        <v>21.76</v>
      </c>
      <c r="AI152">
        <v>12.18</v>
      </c>
      <c r="AJ152">
        <v>8.5399999999999991</v>
      </c>
      <c r="AK152">
        <v>12.17</v>
      </c>
      <c r="AL152">
        <v>11.09</v>
      </c>
      <c r="AM152">
        <v>7.04</v>
      </c>
    </row>
    <row r="153" spans="1:39" ht="15.75" x14ac:dyDescent="0.25">
      <c r="B153" t="s">
        <v>264</v>
      </c>
      <c r="D153" s="23">
        <v>-24.105</v>
      </c>
      <c r="E153" s="23">
        <v>14.993</v>
      </c>
      <c r="Z153" s="27">
        <v>2.35</v>
      </c>
      <c r="AA153" s="27">
        <v>0.59</v>
      </c>
      <c r="AB153" s="27">
        <v>0.08</v>
      </c>
      <c r="AC153" s="27">
        <v>0.47</v>
      </c>
      <c r="AE153">
        <v>0</v>
      </c>
      <c r="AF153" s="30">
        <v>0</v>
      </c>
      <c r="AG153">
        <v>0.65</v>
      </c>
      <c r="AH153">
        <v>10.039999999999999</v>
      </c>
      <c r="AI153">
        <v>21.05</v>
      </c>
      <c r="AJ153">
        <v>26.55</v>
      </c>
      <c r="AK153">
        <v>27.93</v>
      </c>
      <c r="AL153">
        <v>12.26</v>
      </c>
      <c r="AM153">
        <v>2.2599999999999998</v>
      </c>
    </row>
    <row r="154" spans="1:39" ht="15.75" x14ac:dyDescent="0.25">
      <c r="B154" t="s">
        <v>269</v>
      </c>
      <c r="D154" s="23">
        <v>-24.105</v>
      </c>
      <c r="E154" s="23">
        <v>14.993</v>
      </c>
      <c r="Z154" s="27">
        <v>2.48</v>
      </c>
      <c r="AA154" s="27">
        <v>0.46</v>
      </c>
      <c r="AB154" s="27">
        <v>0.26</v>
      </c>
      <c r="AC154" s="27">
        <v>0.49</v>
      </c>
      <c r="AE154">
        <v>0</v>
      </c>
      <c r="AF154" s="30">
        <v>0</v>
      </c>
      <c r="AG154">
        <v>0.97</v>
      </c>
      <c r="AH154">
        <v>17</v>
      </c>
      <c r="AI154">
        <v>14.13</v>
      </c>
      <c r="AJ154">
        <v>16.329999999999998</v>
      </c>
      <c r="AK154">
        <v>35.700000000000003</v>
      </c>
      <c r="AL154">
        <v>16.600000000000001</v>
      </c>
      <c r="AM154">
        <v>3.37</v>
      </c>
    </row>
    <row r="155" spans="1:39" ht="15.75" x14ac:dyDescent="0.25">
      <c r="B155" t="s">
        <v>265</v>
      </c>
      <c r="D155" s="23">
        <v>-24.105</v>
      </c>
      <c r="E155" s="23">
        <v>14.993</v>
      </c>
      <c r="Z155" s="27">
        <v>1.78</v>
      </c>
      <c r="AA155" s="27">
        <v>1.07</v>
      </c>
      <c r="AB155" s="27">
        <v>0.5</v>
      </c>
      <c r="AC155" s="27">
        <v>0.44</v>
      </c>
      <c r="AE155">
        <v>0</v>
      </c>
      <c r="AF155">
        <v>5.8</v>
      </c>
      <c r="AG155">
        <v>25.19</v>
      </c>
      <c r="AH155">
        <v>23.88</v>
      </c>
      <c r="AI155">
        <v>10.93</v>
      </c>
      <c r="AJ155">
        <v>6.05</v>
      </c>
      <c r="AK155">
        <v>8.3699999999999992</v>
      </c>
      <c r="AL155">
        <v>8.9</v>
      </c>
      <c r="AM155">
        <v>6.6</v>
      </c>
    </row>
    <row r="156" spans="1:39" ht="15.75" x14ac:dyDescent="0.25">
      <c r="B156" t="s">
        <v>346</v>
      </c>
      <c r="D156" s="23">
        <v>-24.105</v>
      </c>
      <c r="E156" s="23">
        <v>14.993</v>
      </c>
      <c r="Z156" s="27">
        <v>2.5</v>
      </c>
      <c r="AA156" s="27">
        <v>0.48</v>
      </c>
      <c r="AB156" s="27">
        <v>0.24</v>
      </c>
      <c r="AC156" s="27">
        <v>0.51</v>
      </c>
      <c r="AE156">
        <v>0</v>
      </c>
      <c r="AF156" s="30">
        <v>0</v>
      </c>
      <c r="AG156" s="30">
        <v>0</v>
      </c>
      <c r="AH156">
        <v>2.31</v>
      </c>
      <c r="AI156">
        <v>16.3</v>
      </c>
      <c r="AJ156">
        <v>33.54</v>
      </c>
      <c r="AK156">
        <v>24.99</v>
      </c>
      <c r="AL156">
        <v>11.62</v>
      </c>
      <c r="AM156">
        <v>3.44</v>
      </c>
    </row>
    <row r="157" spans="1:39" ht="15.75" x14ac:dyDescent="0.25">
      <c r="B157" t="s">
        <v>336</v>
      </c>
      <c r="D157" s="23">
        <v>-24.105</v>
      </c>
      <c r="E157" s="23">
        <v>14.993</v>
      </c>
      <c r="Z157" s="27">
        <v>2.4</v>
      </c>
      <c r="AA157" s="27">
        <v>0.49</v>
      </c>
      <c r="AB157" s="27">
        <v>0.16</v>
      </c>
      <c r="AC157" s="27">
        <v>0.53</v>
      </c>
      <c r="AE157">
        <v>0</v>
      </c>
      <c r="AF157" s="30">
        <v>0</v>
      </c>
      <c r="AG157">
        <v>1.87</v>
      </c>
      <c r="AH157">
        <v>7.94</v>
      </c>
      <c r="AI157">
        <v>12.5</v>
      </c>
      <c r="AJ157">
        <v>38.520000000000003</v>
      </c>
      <c r="AK157">
        <v>28.46</v>
      </c>
      <c r="AL157">
        <v>10.98</v>
      </c>
      <c r="AM157">
        <v>2.0099999999999998</v>
      </c>
    </row>
    <row r="158" spans="1:39" ht="15.75" x14ac:dyDescent="0.25">
      <c r="B158" t="s">
        <v>266</v>
      </c>
      <c r="D158" s="23">
        <v>-24.105</v>
      </c>
      <c r="E158" s="23">
        <v>14.993</v>
      </c>
      <c r="Z158" s="27">
        <v>2.23</v>
      </c>
      <c r="AA158" s="27">
        <v>0.97</v>
      </c>
      <c r="AB158" s="27">
        <v>0.22</v>
      </c>
      <c r="AC158" s="27">
        <v>0.41</v>
      </c>
      <c r="AE158">
        <v>0</v>
      </c>
      <c r="AF158" s="30">
        <v>0</v>
      </c>
      <c r="AG158">
        <v>7.35</v>
      </c>
      <c r="AH158">
        <v>21.56</v>
      </c>
      <c r="AI158">
        <v>18.54</v>
      </c>
      <c r="AJ158">
        <v>12.45</v>
      </c>
      <c r="AK158">
        <v>12.03</v>
      </c>
      <c r="AL158">
        <v>16.309999999999999</v>
      </c>
      <c r="AM158">
        <v>8.4700000000000006</v>
      </c>
    </row>
    <row r="159" spans="1:39" ht="15.75" x14ac:dyDescent="0.25">
      <c r="A159" s="4" t="s">
        <v>279</v>
      </c>
      <c r="B159" s="4" t="s">
        <v>347</v>
      </c>
      <c r="C159" s="4"/>
      <c r="D159" s="28">
        <v>-24.122</v>
      </c>
      <c r="E159" s="28">
        <v>15.048999999999999</v>
      </c>
      <c r="F159" s="4"/>
      <c r="G159" s="4"/>
      <c r="H159" s="4"/>
      <c r="I159" s="4"/>
      <c r="J159" s="4"/>
      <c r="K159" s="4"/>
      <c r="L159" s="4"/>
      <c r="M159" s="4"/>
      <c r="N159" s="4"/>
      <c r="O159" s="4"/>
      <c r="P159" s="4"/>
      <c r="Q159" s="4"/>
      <c r="R159" s="4"/>
      <c r="S159" s="4"/>
      <c r="T159" s="4"/>
      <c r="U159" s="4"/>
      <c r="V159" s="4"/>
      <c r="W159" s="4"/>
      <c r="X159" s="4"/>
      <c r="Y159" s="4"/>
      <c r="Z159" s="29">
        <v>2.4500000000000002</v>
      </c>
      <c r="AA159" s="29">
        <v>0.34</v>
      </c>
      <c r="AB159" s="29">
        <v>0.13</v>
      </c>
      <c r="AC159" s="29">
        <v>0.51</v>
      </c>
      <c r="AD159" s="4"/>
      <c r="AE159" s="4">
        <v>0</v>
      </c>
      <c r="AF159" s="4">
        <v>0</v>
      </c>
      <c r="AG159" s="4">
        <v>0</v>
      </c>
      <c r="AH159" s="4">
        <v>0.7</v>
      </c>
      <c r="AI159" s="4">
        <v>14.01</v>
      </c>
      <c r="AJ159" s="4">
        <v>37.33</v>
      </c>
      <c r="AK159" s="4">
        <v>37.94</v>
      </c>
      <c r="AL159" s="4">
        <v>8.58</v>
      </c>
      <c r="AM159" s="4">
        <v>0.7</v>
      </c>
    </row>
    <row r="160" spans="1:39" ht="15.75" x14ac:dyDescent="0.25">
      <c r="B160" t="s">
        <v>343</v>
      </c>
      <c r="D160" s="23">
        <v>-24.122</v>
      </c>
      <c r="E160" s="23">
        <v>15.048999999999999</v>
      </c>
      <c r="Z160" s="27">
        <v>2.6</v>
      </c>
      <c r="AA160" s="27">
        <v>0.33</v>
      </c>
      <c r="AB160" s="27">
        <v>0.04</v>
      </c>
      <c r="AC160" s="27">
        <v>0.52</v>
      </c>
      <c r="AE160">
        <v>0</v>
      </c>
      <c r="AF160">
        <v>0</v>
      </c>
      <c r="AG160">
        <v>0</v>
      </c>
      <c r="AH160">
        <v>0.27</v>
      </c>
      <c r="AI160">
        <v>5.89</v>
      </c>
      <c r="AJ160">
        <v>30.77</v>
      </c>
      <c r="AK160">
        <v>50.88</v>
      </c>
      <c r="AL160">
        <v>11.42</v>
      </c>
      <c r="AM160">
        <v>0.78</v>
      </c>
    </row>
    <row r="161" spans="1:41" ht="15.75" x14ac:dyDescent="0.25">
      <c r="B161" t="s">
        <v>344</v>
      </c>
      <c r="D161" s="23">
        <v>-24.122</v>
      </c>
      <c r="E161" s="23">
        <v>15.048999999999999</v>
      </c>
      <c r="Z161" s="27">
        <v>2.3199999999999998</v>
      </c>
      <c r="AA161" s="27">
        <v>0.37</v>
      </c>
      <c r="AB161" s="27">
        <v>0.08</v>
      </c>
      <c r="AC161" s="27">
        <v>0.52</v>
      </c>
      <c r="AE161">
        <v>0</v>
      </c>
      <c r="AF161">
        <v>0</v>
      </c>
      <c r="AG161">
        <v>0</v>
      </c>
      <c r="AH161">
        <v>0.96</v>
      </c>
      <c r="AI161">
        <v>19.43</v>
      </c>
      <c r="AJ161">
        <v>47.82</v>
      </c>
      <c r="AK161">
        <v>26.89</v>
      </c>
      <c r="AL161">
        <v>4.3499999999999996</v>
      </c>
      <c r="AM161">
        <v>0.55000000000000004</v>
      </c>
    </row>
    <row r="162" spans="1:41" ht="15.75" x14ac:dyDescent="0.25">
      <c r="B162" t="s">
        <v>262</v>
      </c>
      <c r="D162" s="23">
        <v>-24.122</v>
      </c>
      <c r="E162" s="23">
        <v>15.048999999999999</v>
      </c>
      <c r="Z162" s="27">
        <v>2.06</v>
      </c>
      <c r="AA162" s="27">
        <v>0.63</v>
      </c>
      <c r="AB162" s="27">
        <v>0.35</v>
      </c>
      <c r="AC162" s="27">
        <v>0.5</v>
      </c>
      <c r="AE162">
        <v>0</v>
      </c>
      <c r="AF162">
        <v>0</v>
      </c>
      <c r="AG162">
        <v>1.35</v>
      </c>
      <c r="AH162">
        <v>28.88</v>
      </c>
      <c r="AI162">
        <v>34.799999999999997</v>
      </c>
      <c r="AJ162">
        <v>15.72</v>
      </c>
      <c r="AK162">
        <v>9.16</v>
      </c>
      <c r="AL162">
        <v>6.35</v>
      </c>
      <c r="AM162">
        <v>2.5499999999999998</v>
      </c>
    </row>
    <row r="163" spans="1:41" ht="15.75" x14ac:dyDescent="0.25">
      <c r="B163" t="s">
        <v>263</v>
      </c>
      <c r="D163" s="23">
        <v>-24.122</v>
      </c>
      <c r="E163" s="23">
        <v>15.048999999999999</v>
      </c>
      <c r="Z163" s="27">
        <v>1.86</v>
      </c>
      <c r="AA163" s="27">
        <v>0.77</v>
      </c>
      <c r="AB163" s="27">
        <v>0.56999999999999995</v>
      </c>
      <c r="AC163" s="27">
        <v>0.45</v>
      </c>
      <c r="AE163">
        <v>0</v>
      </c>
      <c r="AF163">
        <v>0</v>
      </c>
      <c r="AG163">
        <v>1.96</v>
      </c>
      <c r="AH163">
        <v>46.21</v>
      </c>
      <c r="AI163">
        <v>18.64</v>
      </c>
      <c r="AJ163">
        <v>7.2</v>
      </c>
      <c r="AK163">
        <v>9.08</v>
      </c>
      <c r="AL163">
        <v>9.59</v>
      </c>
      <c r="AM163">
        <v>4.54</v>
      </c>
    </row>
    <row r="164" spans="1:41" ht="15.75" x14ac:dyDescent="0.25">
      <c r="B164" t="s">
        <v>264</v>
      </c>
      <c r="D164" s="23">
        <v>-24.122</v>
      </c>
      <c r="E164" s="23">
        <v>15.048999999999999</v>
      </c>
      <c r="Z164" s="27">
        <v>2.31</v>
      </c>
      <c r="AA164" s="27">
        <v>0.48</v>
      </c>
      <c r="AB164" s="27">
        <v>0.17</v>
      </c>
      <c r="AC164" s="27">
        <v>0.5</v>
      </c>
      <c r="AE164">
        <v>0</v>
      </c>
      <c r="AF164">
        <v>0</v>
      </c>
      <c r="AG164">
        <v>0</v>
      </c>
      <c r="AH164">
        <v>7.23</v>
      </c>
      <c r="AI164">
        <v>18.75</v>
      </c>
      <c r="AJ164">
        <v>27.53</v>
      </c>
      <c r="AK164">
        <v>33.26</v>
      </c>
      <c r="AL164">
        <v>11.75</v>
      </c>
      <c r="AM164">
        <v>1.87</v>
      </c>
    </row>
    <row r="165" spans="1:41" ht="15.75" x14ac:dyDescent="0.25">
      <c r="B165" t="s">
        <v>269</v>
      </c>
      <c r="D165" s="23">
        <v>-24.122</v>
      </c>
      <c r="E165" s="23">
        <v>15.048999999999999</v>
      </c>
      <c r="Z165" s="27">
        <v>2.34</v>
      </c>
      <c r="AA165" s="27">
        <v>0.54</v>
      </c>
      <c r="AB165" s="27">
        <v>0.18</v>
      </c>
      <c r="AC165" s="27">
        <v>0.55000000000000004</v>
      </c>
      <c r="AE165">
        <v>0</v>
      </c>
      <c r="AF165">
        <v>0</v>
      </c>
      <c r="AG165">
        <v>0</v>
      </c>
      <c r="AH165">
        <v>5.66</v>
      </c>
      <c r="AI165">
        <v>20.58</v>
      </c>
      <c r="AJ165">
        <v>40.700000000000003</v>
      </c>
      <c r="AK165">
        <v>19.53</v>
      </c>
      <c r="AL165">
        <v>6.62</v>
      </c>
      <c r="AM165">
        <v>2.96</v>
      </c>
    </row>
    <row r="166" spans="1:41" ht="15.75" x14ac:dyDescent="0.25">
      <c r="B166" t="s">
        <v>265</v>
      </c>
      <c r="D166" s="23">
        <v>-24.122</v>
      </c>
      <c r="E166" s="23">
        <v>15.048999999999999</v>
      </c>
      <c r="Z166" s="27">
        <v>2.0299999999999998</v>
      </c>
      <c r="AA166" s="27">
        <v>1.03</v>
      </c>
      <c r="AB166" s="27">
        <v>0.42</v>
      </c>
      <c r="AC166" s="27">
        <v>0.43</v>
      </c>
      <c r="AE166">
        <v>0</v>
      </c>
      <c r="AF166">
        <v>0.74</v>
      </c>
      <c r="AG166">
        <v>11.05</v>
      </c>
      <c r="AH166">
        <v>30.31</v>
      </c>
      <c r="AI166">
        <v>16.72</v>
      </c>
      <c r="AJ166">
        <v>10.3</v>
      </c>
      <c r="AK166">
        <v>8.73</v>
      </c>
      <c r="AL166">
        <v>9.68</v>
      </c>
      <c r="AM166">
        <v>6.87</v>
      </c>
    </row>
    <row r="167" spans="1:41" ht="15.75" x14ac:dyDescent="0.25">
      <c r="B167" t="s">
        <v>346</v>
      </c>
      <c r="D167" s="23">
        <v>-24.122</v>
      </c>
      <c r="E167" s="23">
        <v>15.048999999999999</v>
      </c>
      <c r="Z167" s="27">
        <v>2.31</v>
      </c>
      <c r="AA167" s="27">
        <v>0.32</v>
      </c>
      <c r="AB167" s="27">
        <v>0.15</v>
      </c>
      <c r="AC167" s="27">
        <v>0.52</v>
      </c>
      <c r="AE167">
        <v>0</v>
      </c>
      <c r="AF167">
        <v>0</v>
      </c>
      <c r="AG167">
        <v>0</v>
      </c>
      <c r="AH167">
        <v>1.1200000000000001</v>
      </c>
      <c r="AI167">
        <v>23.2</v>
      </c>
      <c r="AJ167">
        <v>43.4</v>
      </c>
      <c r="AK167">
        <v>25</v>
      </c>
      <c r="AL167">
        <v>6.11</v>
      </c>
      <c r="AM167">
        <v>1.08</v>
      </c>
    </row>
    <row r="168" spans="1:41" ht="15.75" x14ac:dyDescent="0.25">
      <c r="B168" t="s">
        <v>348</v>
      </c>
      <c r="D168" s="23">
        <v>-24.122</v>
      </c>
      <c r="E168" s="23">
        <v>15.048999999999999</v>
      </c>
      <c r="Z168" s="27">
        <v>1.98</v>
      </c>
      <c r="AA168" s="27">
        <v>0.27</v>
      </c>
      <c r="AB168" s="27">
        <v>0.32</v>
      </c>
      <c r="AC168" s="27">
        <v>0.61</v>
      </c>
      <c r="AE168">
        <v>0</v>
      </c>
      <c r="AF168">
        <v>0</v>
      </c>
      <c r="AG168">
        <v>0</v>
      </c>
      <c r="AH168">
        <v>2.13</v>
      </c>
      <c r="AI168">
        <v>59.17</v>
      </c>
      <c r="AJ168">
        <v>31.59</v>
      </c>
      <c r="AK168">
        <v>4.84</v>
      </c>
      <c r="AL168">
        <v>1.79</v>
      </c>
      <c r="AM168">
        <v>0.41</v>
      </c>
    </row>
    <row r="169" spans="1:41" ht="15.75" x14ac:dyDescent="0.25">
      <c r="B169" t="s">
        <v>266</v>
      </c>
      <c r="D169" s="23">
        <v>-24.122</v>
      </c>
      <c r="E169" s="23">
        <v>15.048999999999999</v>
      </c>
      <c r="Z169" s="27">
        <v>1.88</v>
      </c>
      <c r="AA169" s="27">
        <v>0.72</v>
      </c>
      <c r="AB169" s="27">
        <v>0.4</v>
      </c>
      <c r="AC169" s="27">
        <v>0.45</v>
      </c>
      <c r="AE169">
        <v>0</v>
      </c>
      <c r="AF169">
        <v>0</v>
      </c>
      <c r="AG169">
        <v>4.83</v>
      </c>
      <c r="AH169">
        <v>35.880000000000003</v>
      </c>
      <c r="AI169">
        <v>21.1</v>
      </c>
      <c r="AJ169">
        <v>8.61</v>
      </c>
      <c r="AK169">
        <v>8.15</v>
      </c>
      <c r="AL169">
        <v>11.13</v>
      </c>
      <c r="AM169">
        <v>6.97</v>
      </c>
    </row>
    <row r="170" spans="1:41" ht="15.75" x14ac:dyDescent="0.25">
      <c r="A170" s="4" t="s">
        <v>291</v>
      </c>
      <c r="B170" s="4" t="s">
        <v>342</v>
      </c>
      <c r="C170" s="4"/>
      <c r="D170" s="4">
        <v>-23.736999999999998</v>
      </c>
      <c r="E170" s="28">
        <v>14.920999999999999</v>
      </c>
      <c r="F170" s="4"/>
      <c r="G170" s="4"/>
      <c r="H170" s="4"/>
      <c r="I170" s="4"/>
      <c r="J170" s="4"/>
      <c r="K170" s="4"/>
      <c r="L170" s="4"/>
      <c r="M170" s="4"/>
      <c r="N170" s="4"/>
      <c r="O170" s="4"/>
      <c r="P170" s="4"/>
      <c r="Q170" s="4"/>
      <c r="R170" s="4"/>
      <c r="S170" s="4"/>
      <c r="T170" s="4"/>
      <c r="U170" s="4"/>
      <c r="V170" s="4"/>
      <c r="W170" s="4"/>
      <c r="X170" s="4"/>
      <c r="Y170" s="4"/>
      <c r="Z170" s="29">
        <v>2.36</v>
      </c>
      <c r="AA170" s="29">
        <v>0.43</v>
      </c>
      <c r="AB170" s="29">
        <v>0.22</v>
      </c>
      <c r="AC170" s="29">
        <v>0.54</v>
      </c>
      <c r="AD170" s="4"/>
      <c r="AE170" s="4">
        <v>0</v>
      </c>
      <c r="AF170" s="4">
        <v>0</v>
      </c>
      <c r="AG170" s="4">
        <v>0.27</v>
      </c>
      <c r="AH170" s="4">
        <v>5.99</v>
      </c>
      <c r="AI170" s="4">
        <v>19.97</v>
      </c>
      <c r="AJ170" s="4">
        <v>37.33</v>
      </c>
      <c r="AK170" s="4">
        <v>26.08</v>
      </c>
      <c r="AL170" s="4">
        <v>10.42</v>
      </c>
      <c r="AM170" s="4">
        <v>1.62</v>
      </c>
    </row>
    <row r="171" spans="1:41" ht="15.75" x14ac:dyDescent="0.25">
      <c r="B171" t="s">
        <v>343</v>
      </c>
      <c r="D171">
        <v>-23.736999999999998</v>
      </c>
      <c r="E171" s="23">
        <v>14.920999999999999</v>
      </c>
      <c r="Z171" s="27">
        <v>2.44</v>
      </c>
      <c r="AA171" s="27">
        <v>0.54</v>
      </c>
      <c r="AB171" s="27">
        <v>-0.06</v>
      </c>
      <c r="AC171" s="27">
        <v>0.53</v>
      </c>
      <c r="AE171" s="30">
        <v>0</v>
      </c>
      <c r="AF171" s="30">
        <v>0</v>
      </c>
      <c r="AG171" s="30">
        <v>0</v>
      </c>
      <c r="AH171">
        <v>3.9</v>
      </c>
      <c r="AI171">
        <v>16.2</v>
      </c>
      <c r="AJ171">
        <v>34.51</v>
      </c>
      <c r="AK171">
        <v>30.66</v>
      </c>
      <c r="AL171">
        <v>12.72</v>
      </c>
      <c r="AM171">
        <v>1.68</v>
      </c>
    </row>
    <row r="172" spans="1:41" ht="15.75" x14ac:dyDescent="0.25">
      <c r="B172" t="s">
        <v>355</v>
      </c>
      <c r="D172">
        <v>-23.736999999999998</v>
      </c>
      <c r="E172" s="23">
        <v>14.920999999999999</v>
      </c>
      <c r="Z172" s="27">
        <v>2.2400000000000002</v>
      </c>
      <c r="AA172" s="27">
        <v>0.56999999999999995</v>
      </c>
      <c r="AB172" s="27">
        <v>0.32</v>
      </c>
      <c r="AC172" s="27">
        <v>0.44</v>
      </c>
      <c r="AE172" s="30">
        <v>0</v>
      </c>
      <c r="AF172" s="30">
        <v>0</v>
      </c>
      <c r="AG172">
        <v>2.4</v>
      </c>
      <c r="AH172">
        <v>20.22</v>
      </c>
      <c r="AI172">
        <v>12.32</v>
      </c>
      <c r="AJ172">
        <v>25.28</v>
      </c>
      <c r="AK172">
        <v>25.91</v>
      </c>
      <c r="AL172">
        <v>12.15</v>
      </c>
      <c r="AM172">
        <v>2.44</v>
      </c>
    </row>
    <row r="173" spans="1:41" ht="15.75" x14ac:dyDescent="0.25">
      <c r="B173" t="s">
        <v>356</v>
      </c>
      <c r="D173">
        <v>-23.736999999999998</v>
      </c>
      <c r="E173" s="23">
        <v>14.920999999999999</v>
      </c>
      <c r="Z173" s="27">
        <v>2.1</v>
      </c>
      <c r="AA173" s="27">
        <v>0.98</v>
      </c>
      <c r="AB173" s="27">
        <v>0.46</v>
      </c>
      <c r="AC173" s="27">
        <v>0.43</v>
      </c>
      <c r="AE173" s="30">
        <v>0</v>
      </c>
      <c r="AF173" s="30">
        <v>0</v>
      </c>
      <c r="AG173">
        <v>5.43</v>
      </c>
      <c r="AH173">
        <v>31.79</v>
      </c>
      <c r="AI173">
        <v>20.29</v>
      </c>
      <c r="AJ173">
        <v>9.6</v>
      </c>
      <c r="AK173">
        <v>9.33</v>
      </c>
      <c r="AL173">
        <v>11.57</v>
      </c>
      <c r="AM173">
        <v>7.16</v>
      </c>
    </row>
    <row r="174" spans="1:41" ht="15.75" x14ac:dyDescent="0.25">
      <c r="B174" t="s">
        <v>264</v>
      </c>
      <c r="D174">
        <v>-23.736999999999998</v>
      </c>
      <c r="E174" s="23">
        <v>14.920999999999999</v>
      </c>
      <c r="Z174" s="27">
        <v>2.19</v>
      </c>
      <c r="AA174" s="27">
        <v>0.79</v>
      </c>
      <c r="AB174" s="27">
        <v>0.27</v>
      </c>
      <c r="AC174" s="27">
        <v>0.45</v>
      </c>
      <c r="AE174" s="30">
        <v>0</v>
      </c>
      <c r="AF174" s="30">
        <v>0</v>
      </c>
      <c r="AG174">
        <v>2.14</v>
      </c>
      <c r="AH174">
        <v>22.07</v>
      </c>
      <c r="AI174">
        <v>24.18</v>
      </c>
      <c r="AJ174">
        <v>16.329999999999998</v>
      </c>
      <c r="AK174">
        <v>16.059999999999999</v>
      </c>
      <c r="AL174">
        <v>12.08</v>
      </c>
      <c r="AM174">
        <v>4.7</v>
      </c>
    </row>
    <row r="175" spans="1:41" ht="15.75" x14ac:dyDescent="0.25">
      <c r="B175" t="s">
        <v>265</v>
      </c>
      <c r="D175">
        <v>-23.736999999999998</v>
      </c>
      <c r="E175" s="23">
        <v>14.920999999999999</v>
      </c>
      <c r="Z175" s="27">
        <v>2.0099999999999998</v>
      </c>
      <c r="AA175" s="27">
        <v>1.0900000000000001</v>
      </c>
      <c r="AB175" s="27">
        <v>0.26</v>
      </c>
      <c r="AC175" s="27">
        <v>0.46</v>
      </c>
      <c r="AE175">
        <v>6.66</v>
      </c>
      <c r="AF175">
        <v>4.3099999999999996</v>
      </c>
      <c r="AG175">
        <v>8.81</v>
      </c>
      <c r="AH175">
        <v>23.6</v>
      </c>
      <c r="AI175">
        <v>16.84</v>
      </c>
      <c r="AJ175">
        <v>9.86</v>
      </c>
      <c r="AK175">
        <v>11.06</v>
      </c>
      <c r="AL175">
        <v>12.6</v>
      </c>
      <c r="AM175">
        <v>7.64</v>
      </c>
    </row>
    <row r="176" spans="1:41" ht="15.75" x14ac:dyDescent="0.25">
      <c r="B176" t="s">
        <v>346</v>
      </c>
      <c r="D176">
        <v>-23.736999999999998</v>
      </c>
      <c r="E176" s="23">
        <v>14.920999999999999</v>
      </c>
      <c r="Z176" s="27">
        <v>2.23</v>
      </c>
      <c r="AA176" s="27">
        <v>0.62</v>
      </c>
      <c r="AB176" s="27">
        <v>0.18</v>
      </c>
      <c r="AC176" s="27">
        <v>0.48</v>
      </c>
      <c r="AE176" s="30">
        <v>0</v>
      </c>
      <c r="AF176" s="30">
        <v>0</v>
      </c>
      <c r="AG176">
        <v>0.24</v>
      </c>
      <c r="AH176">
        <v>9.07</v>
      </c>
      <c r="AI176">
        <v>31.87</v>
      </c>
      <c r="AJ176">
        <v>27.78</v>
      </c>
      <c r="AK176">
        <v>18.3</v>
      </c>
      <c r="AL176">
        <v>9.26</v>
      </c>
      <c r="AM176">
        <v>2.54</v>
      </c>
      <c r="AO176" s="27"/>
    </row>
    <row r="177" spans="1:48" ht="15.75" x14ac:dyDescent="0.25">
      <c r="B177" t="s">
        <v>351</v>
      </c>
      <c r="D177">
        <v>-23.736999999999998</v>
      </c>
      <c r="E177" s="23">
        <v>14.920999999999999</v>
      </c>
      <c r="Z177" s="27"/>
      <c r="AA177" s="27"/>
      <c r="AB177" s="27"/>
      <c r="AC177" s="27"/>
      <c r="AE177" s="30">
        <v>0</v>
      </c>
      <c r="AF177" s="30">
        <v>0</v>
      </c>
      <c r="AG177" s="30">
        <v>0</v>
      </c>
      <c r="AH177" s="30">
        <v>0</v>
      </c>
      <c r="AI177">
        <v>0.53</v>
      </c>
      <c r="AJ177">
        <v>35.21</v>
      </c>
      <c r="AK177">
        <v>45.06</v>
      </c>
      <c r="AL177">
        <v>16.66</v>
      </c>
      <c r="AM177">
        <v>2.33</v>
      </c>
      <c r="AO177" s="27"/>
      <c r="AP177" s="27"/>
      <c r="AR177" s="27"/>
      <c r="AT177" s="27"/>
      <c r="AV177" s="27"/>
    </row>
    <row r="178" spans="1:48" ht="15.75" x14ac:dyDescent="0.25">
      <c r="B178" t="s">
        <v>360</v>
      </c>
      <c r="D178">
        <v>-23.736999999999998</v>
      </c>
      <c r="E178" s="23">
        <v>14.920999999999999</v>
      </c>
      <c r="Z178" s="27">
        <v>2.0699999999999998</v>
      </c>
      <c r="AA178" s="27">
        <v>0.51</v>
      </c>
      <c r="AB178" s="27">
        <v>0.3</v>
      </c>
      <c r="AC178" s="27">
        <v>0.54</v>
      </c>
      <c r="AE178" s="30">
        <v>0</v>
      </c>
      <c r="AF178" s="30">
        <v>0</v>
      </c>
      <c r="AG178">
        <v>1.76</v>
      </c>
      <c r="AH178">
        <v>18.100000000000001</v>
      </c>
      <c r="AI178">
        <v>30.61</v>
      </c>
      <c r="AJ178">
        <v>23.97</v>
      </c>
      <c r="AK178">
        <v>14.62</v>
      </c>
      <c r="AL178">
        <v>8.3000000000000007</v>
      </c>
      <c r="AM178">
        <v>2.19</v>
      </c>
      <c r="AO178" s="27"/>
      <c r="AP178" s="27"/>
      <c r="AR178" s="27"/>
      <c r="AT178" s="27"/>
      <c r="AV178" s="27"/>
    </row>
    <row r="179" spans="1:48" ht="15.75" x14ac:dyDescent="0.25">
      <c r="B179" t="s">
        <v>409</v>
      </c>
      <c r="D179">
        <v>-23.736999999999998</v>
      </c>
      <c r="E179" s="23">
        <v>14.920999999999999</v>
      </c>
      <c r="Z179" s="27">
        <v>2.39</v>
      </c>
      <c r="AA179" s="27">
        <v>0.55000000000000004</v>
      </c>
      <c r="AB179" s="27">
        <v>0.06</v>
      </c>
      <c r="AC179" s="27">
        <v>0.5</v>
      </c>
      <c r="AE179" s="30">
        <v>0</v>
      </c>
      <c r="AF179" s="30">
        <v>0</v>
      </c>
      <c r="AG179">
        <v>0.42</v>
      </c>
      <c r="AH179">
        <v>6.12</v>
      </c>
      <c r="AI179">
        <v>19.989999999999998</v>
      </c>
      <c r="AJ179">
        <v>31.48</v>
      </c>
      <c r="AK179">
        <v>26.44</v>
      </c>
      <c r="AL179">
        <v>12.96</v>
      </c>
      <c r="AM179">
        <v>2.4700000000000002</v>
      </c>
      <c r="AO179" s="27"/>
      <c r="AP179" s="27"/>
      <c r="AR179" s="27"/>
      <c r="AT179" s="27"/>
      <c r="AV179" s="27"/>
    </row>
    <row r="180" spans="1:48" ht="15.75" x14ac:dyDescent="0.25">
      <c r="B180" t="s">
        <v>410</v>
      </c>
      <c r="D180">
        <v>-23.736999999999998</v>
      </c>
      <c r="E180" s="23">
        <v>14.920999999999999</v>
      </c>
      <c r="Z180" s="27">
        <v>2.02</v>
      </c>
      <c r="AA180" s="27">
        <v>0.57999999999999996</v>
      </c>
      <c r="AB180" s="27">
        <v>0.18</v>
      </c>
      <c r="AC180" s="27">
        <v>0.49</v>
      </c>
      <c r="AE180" s="30">
        <v>0</v>
      </c>
      <c r="AF180" s="30">
        <v>0</v>
      </c>
      <c r="AG180">
        <v>4.9400000000000004</v>
      </c>
      <c r="AH180">
        <v>17.37</v>
      </c>
      <c r="AI180">
        <v>28.71</v>
      </c>
      <c r="AJ180">
        <v>25.77</v>
      </c>
      <c r="AK180">
        <v>15.3</v>
      </c>
      <c r="AL180">
        <v>6.84</v>
      </c>
      <c r="AM180">
        <v>1.43</v>
      </c>
      <c r="AO180" s="27"/>
      <c r="AP180" s="27"/>
      <c r="AR180" s="27"/>
      <c r="AT180" s="27"/>
      <c r="AV180" s="27"/>
    </row>
    <row r="181" spans="1:48" ht="15.75" x14ac:dyDescent="0.25">
      <c r="B181" t="s">
        <v>411</v>
      </c>
      <c r="D181">
        <v>-23.736999999999998</v>
      </c>
      <c r="E181" s="23">
        <v>14.920999999999999</v>
      </c>
      <c r="Z181" s="27">
        <v>2.1800000000000002</v>
      </c>
      <c r="AA181" s="27">
        <v>1.04</v>
      </c>
      <c r="AB181" s="27">
        <v>0.26</v>
      </c>
      <c r="AC181" s="27">
        <v>0.39</v>
      </c>
      <c r="AE181" s="30">
        <v>0</v>
      </c>
      <c r="AF181" s="30">
        <v>0</v>
      </c>
      <c r="AG181">
        <v>9.56</v>
      </c>
      <c r="AH181">
        <v>27.38</v>
      </c>
      <c r="AI181">
        <v>13.5</v>
      </c>
      <c r="AJ181">
        <v>7.93</v>
      </c>
      <c r="AK181">
        <v>10.49</v>
      </c>
      <c r="AL181">
        <v>17.170000000000002</v>
      </c>
      <c r="AM181">
        <v>9.25</v>
      </c>
      <c r="AO181" s="27"/>
      <c r="AP181" s="27"/>
      <c r="AR181" s="27"/>
      <c r="AT181" s="27"/>
      <c r="AV181" s="27"/>
    </row>
    <row r="182" spans="1:48" ht="15.75" x14ac:dyDescent="0.25">
      <c r="B182" t="s">
        <v>390</v>
      </c>
      <c r="D182">
        <v>-23.736999999999998</v>
      </c>
      <c r="E182" s="23">
        <v>14.920999999999999</v>
      </c>
      <c r="Z182" s="27">
        <v>2.2200000000000002</v>
      </c>
      <c r="AA182" s="27">
        <v>0.71</v>
      </c>
      <c r="AB182" s="27">
        <v>0.19</v>
      </c>
      <c r="AC182" s="27">
        <v>0.47</v>
      </c>
      <c r="AE182" s="30">
        <v>0</v>
      </c>
      <c r="AF182" s="30">
        <v>0</v>
      </c>
      <c r="AG182">
        <v>2.25</v>
      </c>
      <c r="AH182">
        <v>15.86</v>
      </c>
      <c r="AI182">
        <v>23.81</v>
      </c>
      <c r="AJ182">
        <v>23.65</v>
      </c>
      <c r="AK182">
        <v>17.91</v>
      </c>
      <c r="AL182">
        <v>11.98</v>
      </c>
      <c r="AM182">
        <v>3.6</v>
      </c>
      <c r="AO182" s="27"/>
      <c r="AP182" s="27"/>
      <c r="AR182" s="27"/>
      <c r="AT182" s="27"/>
      <c r="AV182" s="27"/>
    </row>
    <row r="183" spans="1:48" ht="15.75" x14ac:dyDescent="0.25">
      <c r="B183" t="s">
        <v>369</v>
      </c>
      <c r="D183">
        <v>-23.736999999999998</v>
      </c>
      <c r="E183" s="23">
        <v>14.920999999999999</v>
      </c>
      <c r="Z183" s="27">
        <v>2.5</v>
      </c>
      <c r="AA183" s="27">
        <v>0.26</v>
      </c>
      <c r="AB183" s="27">
        <v>0.22</v>
      </c>
      <c r="AC183" s="27">
        <v>0.62</v>
      </c>
      <c r="AE183" s="30">
        <v>0</v>
      </c>
      <c r="AF183" s="30">
        <v>0</v>
      </c>
      <c r="AG183" s="30">
        <v>0</v>
      </c>
      <c r="AH183">
        <v>0.04</v>
      </c>
      <c r="AI183">
        <v>3.6</v>
      </c>
      <c r="AJ183">
        <v>57.1</v>
      </c>
      <c r="AK183">
        <v>32.36</v>
      </c>
      <c r="AL183">
        <v>6.02</v>
      </c>
      <c r="AM183">
        <v>0.81</v>
      </c>
      <c r="AO183" s="27"/>
      <c r="AP183" s="27"/>
      <c r="AR183" s="27"/>
      <c r="AT183" s="27"/>
      <c r="AV183" s="27"/>
    </row>
    <row r="184" spans="1:48" ht="15.75" x14ac:dyDescent="0.25">
      <c r="B184" t="s">
        <v>266</v>
      </c>
      <c r="D184">
        <v>-23.736999999999998</v>
      </c>
      <c r="E184" s="23">
        <v>14.920999999999999</v>
      </c>
      <c r="Z184" s="27">
        <v>2.29</v>
      </c>
      <c r="AA184" s="27">
        <v>0.86</v>
      </c>
      <c r="AB184" s="27">
        <v>0.38</v>
      </c>
      <c r="AC184" s="27">
        <v>0.45</v>
      </c>
      <c r="AE184" s="30">
        <v>0</v>
      </c>
      <c r="AF184">
        <v>0.08</v>
      </c>
      <c r="AG184">
        <v>1.76</v>
      </c>
      <c r="AH184">
        <v>18.899999999999999</v>
      </c>
      <c r="AI184">
        <v>26.17</v>
      </c>
      <c r="AJ184">
        <v>16.97</v>
      </c>
      <c r="AK184">
        <v>13.4</v>
      </c>
      <c r="AL184">
        <v>14.82</v>
      </c>
      <c r="AM184">
        <v>6.26</v>
      </c>
      <c r="AO184" s="27"/>
      <c r="AP184" s="27"/>
      <c r="AR184" s="27"/>
      <c r="AT184" s="27"/>
      <c r="AV184" s="27"/>
    </row>
    <row r="185" spans="1:48" ht="15.75" x14ac:dyDescent="0.25">
      <c r="A185" s="4" t="s">
        <v>287</v>
      </c>
      <c r="B185" s="4" t="s">
        <v>351</v>
      </c>
      <c r="C185" s="4"/>
      <c r="D185" s="28">
        <v>-24.771000000000001</v>
      </c>
      <c r="E185" s="28">
        <v>15.492000000000001</v>
      </c>
      <c r="F185" s="4"/>
      <c r="G185" s="4"/>
      <c r="H185" s="4"/>
      <c r="I185" s="4"/>
      <c r="J185" s="4"/>
      <c r="K185" s="4"/>
      <c r="L185" s="4"/>
      <c r="M185" s="4"/>
      <c r="N185" s="4"/>
      <c r="O185" s="4"/>
      <c r="P185" s="4"/>
      <c r="Q185" s="4"/>
      <c r="R185" s="4"/>
      <c r="S185" s="4"/>
      <c r="T185" s="4"/>
      <c r="U185" s="4"/>
      <c r="V185" s="4"/>
      <c r="W185" s="4"/>
      <c r="X185" s="4"/>
      <c r="Y185" s="4"/>
      <c r="Z185" s="29">
        <v>2.23</v>
      </c>
      <c r="AA185" s="29">
        <v>0.28000000000000003</v>
      </c>
      <c r="AB185" s="29">
        <v>0.16</v>
      </c>
      <c r="AC185" s="29">
        <v>0.55000000000000004</v>
      </c>
      <c r="AD185" s="4"/>
      <c r="AE185" s="4">
        <v>0</v>
      </c>
      <c r="AF185" s="4">
        <v>0</v>
      </c>
      <c r="AG185" s="4">
        <v>0</v>
      </c>
      <c r="AH185" s="4">
        <v>5.23</v>
      </c>
      <c r="AI185" s="4">
        <v>24.7</v>
      </c>
      <c r="AJ185" s="4">
        <v>51.76</v>
      </c>
      <c r="AK185" s="4">
        <v>19.16</v>
      </c>
      <c r="AL185" s="4">
        <v>2.5299999999999998</v>
      </c>
      <c r="AM185" s="4">
        <v>0.38</v>
      </c>
      <c r="AO185" s="27"/>
      <c r="AP185" s="27"/>
      <c r="AR185" s="27"/>
      <c r="AT185" s="27"/>
      <c r="AV185" s="27"/>
    </row>
    <row r="186" spans="1:48" ht="15.75" x14ac:dyDescent="0.25">
      <c r="B186" t="s">
        <v>352</v>
      </c>
      <c r="D186" s="23">
        <v>-24.771000000000001</v>
      </c>
      <c r="E186" s="23">
        <v>15.492000000000001</v>
      </c>
      <c r="Z186" s="27">
        <v>2.46</v>
      </c>
      <c r="AA186" s="27">
        <v>0.32</v>
      </c>
      <c r="AB186" s="27">
        <v>0.2</v>
      </c>
      <c r="AC186" s="27">
        <v>0.54</v>
      </c>
      <c r="AE186" s="30">
        <v>0</v>
      </c>
      <c r="AF186" s="30">
        <v>0</v>
      </c>
      <c r="AG186" s="30">
        <v>0</v>
      </c>
      <c r="AH186">
        <v>2.41</v>
      </c>
      <c r="AI186">
        <v>7.2</v>
      </c>
      <c r="AJ186">
        <v>51.78</v>
      </c>
      <c r="AK186">
        <v>33.130000000000003</v>
      </c>
      <c r="AL186">
        <v>6.48</v>
      </c>
      <c r="AM186">
        <v>0.84</v>
      </c>
      <c r="AO186" s="27"/>
      <c r="AP186" s="27"/>
      <c r="AR186" s="27"/>
      <c r="AT186" s="27"/>
      <c r="AV186" s="27"/>
    </row>
    <row r="187" spans="1:48" ht="15.75" x14ac:dyDescent="0.25">
      <c r="B187" t="s">
        <v>353</v>
      </c>
      <c r="D187" s="23">
        <v>-24.771000000000001</v>
      </c>
      <c r="E187" s="23">
        <v>15.492000000000001</v>
      </c>
      <c r="Z187" s="27">
        <v>2.52</v>
      </c>
      <c r="AA187" s="27">
        <v>0.34</v>
      </c>
      <c r="AB187" s="27">
        <v>0.06</v>
      </c>
      <c r="AC187" s="27">
        <v>0.54</v>
      </c>
      <c r="AE187" s="30">
        <v>0</v>
      </c>
      <c r="AF187" s="30">
        <v>0</v>
      </c>
      <c r="AG187" s="30">
        <v>0</v>
      </c>
      <c r="AH187">
        <v>0.46</v>
      </c>
      <c r="AI187">
        <v>10.29</v>
      </c>
      <c r="AJ187">
        <v>41.17</v>
      </c>
      <c r="AK187">
        <v>36.630000000000003</v>
      </c>
      <c r="AL187">
        <v>9.67</v>
      </c>
      <c r="AM187">
        <v>1.06</v>
      </c>
      <c r="AO187" s="27"/>
      <c r="AP187" s="27"/>
      <c r="AR187" s="27"/>
      <c r="AT187" s="27"/>
      <c r="AV187" s="27"/>
    </row>
    <row r="188" spans="1:48" ht="15.75" x14ac:dyDescent="0.25">
      <c r="B188" t="s">
        <v>262</v>
      </c>
      <c r="D188" s="23">
        <v>-24.771000000000001</v>
      </c>
      <c r="E188" s="23">
        <v>15.492000000000001</v>
      </c>
      <c r="Z188" s="27">
        <v>2.25</v>
      </c>
      <c r="AA188" s="27">
        <v>0.59</v>
      </c>
      <c r="AB188" s="27">
        <v>0.19</v>
      </c>
      <c r="AC188" s="27">
        <v>0.53</v>
      </c>
      <c r="AE188" s="30">
        <v>0</v>
      </c>
      <c r="AF188" s="30">
        <v>0</v>
      </c>
      <c r="AG188">
        <v>0.81</v>
      </c>
      <c r="AH188">
        <v>13.89</v>
      </c>
      <c r="AI188">
        <v>22.92</v>
      </c>
      <c r="AJ188">
        <v>33.44</v>
      </c>
      <c r="AK188">
        <v>16.64</v>
      </c>
      <c r="AL188">
        <v>6.76</v>
      </c>
      <c r="AM188">
        <v>2.36</v>
      </c>
      <c r="AO188" s="27"/>
      <c r="AP188" s="27"/>
      <c r="AR188" s="27"/>
      <c r="AT188" s="27"/>
      <c r="AV188" s="27"/>
    </row>
    <row r="189" spans="1:48" ht="15.75" x14ac:dyDescent="0.25">
      <c r="B189" t="s">
        <v>263</v>
      </c>
      <c r="D189" s="23">
        <v>-24.771000000000001</v>
      </c>
      <c r="E189" s="23">
        <v>15.492000000000001</v>
      </c>
      <c r="Z189" s="27">
        <v>2.19</v>
      </c>
      <c r="AA189" s="27">
        <v>0.5</v>
      </c>
      <c r="AB189" s="27">
        <v>0.16</v>
      </c>
      <c r="AC189" s="27">
        <v>0.55000000000000004</v>
      </c>
      <c r="AE189" s="30">
        <v>0</v>
      </c>
      <c r="AF189" s="30">
        <v>0</v>
      </c>
      <c r="AG189">
        <v>1.78</v>
      </c>
      <c r="AH189">
        <v>9.09</v>
      </c>
      <c r="AI189">
        <v>27.51</v>
      </c>
      <c r="AJ189">
        <v>33.9</v>
      </c>
      <c r="AK189">
        <v>21</v>
      </c>
      <c r="AL189">
        <v>5.89</v>
      </c>
      <c r="AM189">
        <v>1.39</v>
      </c>
      <c r="AO189" s="27"/>
      <c r="AP189" s="27"/>
      <c r="AR189" s="27"/>
      <c r="AV189" s="27"/>
    </row>
    <row r="190" spans="1:48" ht="15.75" x14ac:dyDescent="0.25">
      <c r="B190" t="s">
        <v>264</v>
      </c>
      <c r="D190" s="23">
        <v>-24.771000000000001</v>
      </c>
      <c r="E190" s="23">
        <v>15.492000000000001</v>
      </c>
      <c r="Z190" s="27">
        <v>2.3199999999999998</v>
      </c>
      <c r="AA190" s="27">
        <v>0.32</v>
      </c>
      <c r="AB190" s="27">
        <v>0.2</v>
      </c>
      <c r="AC190" s="27">
        <v>0.56000000000000005</v>
      </c>
      <c r="AE190" s="30">
        <v>0</v>
      </c>
      <c r="AF190" s="30">
        <v>0</v>
      </c>
      <c r="AG190" s="30">
        <v>0</v>
      </c>
      <c r="AH190">
        <v>7.13</v>
      </c>
      <c r="AI190">
        <v>16.91</v>
      </c>
      <c r="AJ190">
        <v>52.06</v>
      </c>
      <c r="AK190">
        <v>24.97</v>
      </c>
      <c r="AL190">
        <v>3.98</v>
      </c>
      <c r="AM190">
        <v>0.72</v>
      </c>
      <c r="AO190" s="27"/>
    </row>
    <row r="191" spans="1:48" ht="15.75" x14ac:dyDescent="0.25">
      <c r="B191" t="s">
        <v>269</v>
      </c>
      <c r="D191" s="23">
        <v>-24.771000000000001</v>
      </c>
      <c r="E191" s="23">
        <v>15.492000000000001</v>
      </c>
      <c r="Z191" s="27">
        <v>2.36</v>
      </c>
      <c r="AA191" s="27">
        <v>0.38</v>
      </c>
      <c r="AB191" s="27">
        <v>0.28000000000000003</v>
      </c>
      <c r="AC191" s="27">
        <v>0.55000000000000004</v>
      </c>
      <c r="AE191" s="30">
        <v>0</v>
      </c>
      <c r="AF191" s="30">
        <v>0</v>
      </c>
      <c r="AG191" s="30">
        <v>0</v>
      </c>
      <c r="AH191">
        <v>0.39</v>
      </c>
      <c r="AI191">
        <v>11.71</v>
      </c>
      <c r="AJ191">
        <v>44.94</v>
      </c>
      <c r="AK191">
        <v>25.99</v>
      </c>
      <c r="AL191">
        <v>5.71</v>
      </c>
      <c r="AM191">
        <v>1.55</v>
      </c>
      <c r="AO191" s="27"/>
    </row>
    <row r="192" spans="1:48" ht="15.75" x14ac:dyDescent="0.25">
      <c r="B192" t="s">
        <v>265</v>
      </c>
      <c r="D192" s="23">
        <v>-24.771000000000001</v>
      </c>
      <c r="E192" s="23">
        <v>15.492000000000001</v>
      </c>
      <c r="Z192" s="27">
        <v>2.0499999999999998</v>
      </c>
      <c r="AA192" s="27">
        <v>0.83</v>
      </c>
      <c r="AB192" s="27">
        <v>0.04</v>
      </c>
      <c r="AC192" s="27">
        <v>0.52</v>
      </c>
      <c r="AE192">
        <v>4.55</v>
      </c>
      <c r="AF192">
        <v>4.63</v>
      </c>
      <c r="AG192">
        <v>5.19</v>
      </c>
      <c r="AH192">
        <v>11.61</v>
      </c>
      <c r="AI192">
        <v>21.31</v>
      </c>
      <c r="AJ192">
        <v>22.15</v>
      </c>
      <c r="AK192">
        <v>20.010000000000002</v>
      </c>
      <c r="AL192">
        <v>8.26</v>
      </c>
      <c r="AM192">
        <v>3.64</v>
      </c>
      <c r="AO192" s="27"/>
    </row>
    <row r="193" spans="1:49" ht="15.75" x14ac:dyDescent="0.25">
      <c r="B193" t="s">
        <v>354</v>
      </c>
      <c r="D193" s="23">
        <v>-24.771000000000001</v>
      </c>
      <c r="E193" s="23">
        <v>15.492000000000001</v>
      </c>
      <c r="Z193" s="27">
        <v>2.37</v>
      </c>
      <c r="AA193" s="27">
        <v>0.21</v>
      </c>
      <c r="AB193" s="27">
        <v>0.23</v>
      </c>
      <c r="AC193" s="27">
        <v>0.52</v>
      </c>
      <c r="AE193" s="30">
        <v>0</v>
      </c>
      <c r="AF193" s="30">
        <v>0</v>
      </c>
      <c r="AG193" s="30">
        <v>0</v>
      </c>
      <c r="AH193">
        <v>0.02</v>
      </c>
      <c r="AI193">
        <v>3.46</v>
      </c>
      <c r="AJ193">
        <v>72.87</v>
      </c>
      <c r="AK193">
        <v>22.13</v>
      </c>
      <c r="AL193">
        <v>1.28</v>
      </c>
      <c r="AM193">
        <v>0.17</v>
      </c>
      <c r="AO193" s="27"/>
    </row>
    <row r="194" spans="1:49" ht="15.75" x14ac:dyDescent="0.25">
      <c r="B194" t="s">
        <v>359</v>
      </c>
      <c r="D194" s="23">
        <v>-24.771000000000001</v>
      </c>
      <c r="E194" s="23">
        <v>15.492000000000001</v>
      </c>
      <c r="Z194" s="27">
        <v>2.25</v>
      </c>
      <c r="AA194" s="27">
        <v>0.31</v>
      </c>
      <c r="AB194" s="27">
        <v>0.14000000000000001</v>
      </c>
      <c r="AC194" s="27">
        <v>0.55000000000000004</v>
      </c>
      <c r="AE194" s="30"/>
      <c r="AF194" s="30"/>
      <c r="AG194" s="30"/>
      <c r="AH194" s="30"/>
      <c r="AI194" s="30"/>
      <c r="AJ194" s="30"/>
      <c r="AK194" s="30"/>
      <c r="AL194" s="30"/>
      <c r="AM194" s="30"/>
      <c r="AO194" s="27"/>
      <c r="AQ194" s="27"/>
      <c r="AS194" s="27"/>
      <c r="AW194" s="27"/>
    </row>
    <row r="195" spans="1:49" ht="15.75" x14ac:dyDescent="0.25">
      <c r="B195" t="s">
        <v>357</v>
      </c>
      <c r="D195" s="23">
        <v>-24.771000000000001</v>
      </c>
      <c r="E195" s="23">
        <v>15.492000000000001</v>
      </c>
      <c r="Z195" s="27">
        <v>2.27</v>
      </c>
      <c r="AA195" s="27">
        <v>0.28000000000000003</v>
      </c>
      <c r="AB195" s="27">
        <v>0.19</v>
      </c>
      <c r="AC195" s="27">
        <v>0.59</v>
      </c>
      <c r="AG195">
        <v>0.12</v>
      </c>
      <c r="AH195">
        <v>1.56</v>
      </c>
      <c r="AI195">
        <v>23.95</v>
      </c>
      <c r="AJ195">
        <v>47.29</v>
      </c>
      <c r="AK195">
        <v>20.81</v>
      </c>
      <c r="AL195">
        <v>5.62</v>
      </c>
      <c r="AM195">
        <v>0.78</v>
      </c>
      <c r="AO195" s="27"/>
      <c r="AP195" s="27"/>
      <c r="AR195" s="27"/>
      <c r="AT195" s="27"/>
      <c r="AV195" s="27"/>
    </row>
    <row r="196" spans="1:49" ht="15.75" x14ac:dyDescent="0.25">
      <c r="B196" t="s">
        <v>358</v>
      </c>
      <c r="D196" s="23">
        <v>-24.771000000000001</v>
      </c>
      <c r="E196" s="23">
        <v>15.492000000000001</v>
      </c>
      <c r="Z196" s="27">
        <v>2.16</v>
      </c>
      <c r="AA196" s="27">
        <v>0.3</v>
      </c>
      <c r="AB196" s="27">
        <v>0.35</v>
      </c>
      <c r="AC196" s="27">
        <v>0.63</v>
      </c>
      <c r="AO196" s="27"/>
      <c r="AP196" s="27"/>
      <c r="AR196" s="27"/>
      <c r="AT196" s="27"/>
    </row>
    <row r="197" spans="1:49" ht="15.75" x14ac:dyDescent="0.25">
      <c r="B197" t="s">
        <v>266</v>
      </c>
      <c r="D197" s="23">
        <v>-24.771000000000001</v>
      </c>
      <c r="E197" s="23">
        <v>15.492000000000001</v>
      </c>
      <c r="Z197" s="27">
        <v>1.62</v>
      </c>
      <c r="AA197" s="27">
        <v>1.1499999999999999</v>
      </c>
      <c r="AB197" s="27"/>
      <c r="AC197" s="27">
        <v>0.4</v>
      </c>
      <c r="AO197" s="27"/>
      <c r="AP197" s="27"/>
      <c r="AR197" s="27"/>
      <c r="AT197" s="27"/>
    </row>
    <row r="198" spans="1:49" ht="15.75" x14ac:dyDescent="0.25">
      <c r="A198" s="4" t="s">
        <v>288</v>
      </c>
      <c r="B198" s="4" t="s">
        <v>360</v>
      </c>
      <c r="C198" s="4"/>
      <c r="D198" s="4" t="s">
        <v>289</v>
      </c>
      <c r="E198" s="4" t="s">
        <v>290</v>
      </c>
      <c r="F198" s="4"/>
      <c r="G198" s="4"/>
      <c r="H198" s="4"/>
      <c r="I198" s="4"/>
      <c r="J198" s="4"/>
      <c r="K198" s="4"/>
      <c r="L198" s="4"/>
      <c r="M198" s="4"/>
      <c r="N198" s="4"/>
      <c r="O198" s="4"/>
      <c r="P198" s="4"/>
      <c r="Q198" s="4"/>
      <c r="R198" s="4"/>
      <c r="S198" s="4"/>
      <c r="T198" s="4"/>
      <c r="U198" s="4"/>
      <c r="V198" s="4"/>
      <c r="W198" s="4"/>
      <c r="X198" s="4"/>
      <c r="Y198" s="4"/>
      <c r="Z198" s="29">
        <v>2.5099999999999998</v>
      </c>
      <c r="AA198" s="29">
        <v>0.5</v>
      </c>
      <c r="AB198" s="29">
        <v>0.02</v>
      </c>
      <c r="AC198" s="29">
        <v>0.48</v>
      </c>
      <c r="AD198" s="4"/>
      <c r="AE198" s="4">
        <v>0</v>
      </c>
      <c r="AF198" s="4">
        <v>0</v>
      </c>
      <c r="AG198" s="4">
        <v>0.24</v>
      </c>
      <c r="AH198" s="4">
        <v>4.54</v>
      </c>
      <c r="AI198" s="4">
        <v>15.17</v>
      </c>
      <c r="AJ198" s="4">
        <v>19.510000000000002</v>
      </c>
      <c r="AK198" s="4">
        <v>42.09</v>
      </c>
      <c r="AL198" s="4">
        <v>16.309999999999999</v>
      </c>
      <c r="AM198" s="4">
        <v>2.38</v>
      </c>
      <c r="AO198" s="27"/>
      <c r="AP198" s="27"/>
      <c r="AR198" s="27"/>
      <c r="AT198" s="27"/>
    </row>
    <row r="199" spans="1:49" ht="15.75" x14ac:dyDescent="0.25">
      <c r="B199" t="s">
        <v>361</v>
      </c>
      <c r="D199" t="s">
        <v>289</v>
      </c>
      <c r="E199" t="s">
        <v>290</v>
      </c>
      <c r="Z199" s="27">
        <v>2.56</v>
      </c>
      <c r="AA199" s="27">
        <v>0.47</v>
      </c>
      <c r="AB199" s="27">
        <v>-0.01</v>
      </c>
      <c r="AC199" s="27">
        <v>0.5</v>
      </c>
      <c r="AE199">
        <v>0</v>
      </c>
      <c r="AF199">
        <v>0</v>
      </c>
      <c r="AG199">
        <v>0</v>
      </c>
      <c r="AH199">
        <v>3.72</v>
      </c>
      <c r="AI199">
        <v>12.21</v>
      </c>
      <c r="AJ199">
        <v>16.88</v>
      </c>
      <c r="AK199">
        <v>46.14</v>
      </c>
      <c r="AL199">
        <v>18.690000000000001</v>
      </c>
      <c r="AM199">
        <v>2.16</v>
      </c>
      <c r="AO199" s="27"/>
      <c r="AP199" s="27"/>
      <c r="AR199" s="27"/>
      <c r="AT199" s="27"/>
    </row>
    <row r="200" spans="1:49" ht="15.75" x14ac:dyDescent="0.25">
      <c r="B200" t="s">
        <v>362</v>
      </c>
      <c r="D200" t="s">
        <v>289</v>
      </c>
      <c r="E200" t="s">
        <v>290</v>
      </c>
      <c r="Z200" s="27">
        <v>2.5299999999999998</v>
      </c>
      <c r="AA200" s="27">
        <v>0.47</v>
      </c>
      <c r="AB200" s="27">
        <v>-0.05</v>
      </c>
      <c r="AC200" s="27">
        <v>0.49</v>
      </c>
      <c r="AE200">
        <v>0</v>
      </c>
      <c r="AF200">
        <v>0</v>
      </c>
      <c r="AG200">
        <v>0</v>
      </c>
      <c r="AH200">
        <v>3.13</v>
      </c>
      <c r="AI200">
        <v>11.15</v>
      </c>
      <c r="AJ200">
        <v>19.29</v>
      </c>
      <c r="AK200">
        <v>49.17</v>
      </c>
      <c r="AL200">
        <v>15.84</v>
      </c>
      <c r="AM200">
        <v>1.28</v>
      </c>
      <c r="AO200" s="27"/>
      <c r="AP200" s="27"/>
      <c r="AR200" s="27"/>
      <c r="AT200" s="27"/>
    </row>
    <row r="201" spans="1:49" ht="15.75" x14ac:dyDescent="0.25">
      <c r="B201" t="s">
        <v>319</v>
      </c>
      <c r="D201" t="s">
        <v>289</v>
      </c>
      <c r="E201" t="s">
        <v>290</v>
      </c>
      <c r="Z201" s="27">
        <v>2.29</v>
      </c>
      <c r="AA201" s="27">
        <v>0.56999999999999995</v>
      </c>
      <c r="AB201" s="27">
        <v>0.2</v>
      </c>
      <c r="AC201" s="27">
        <v>0.46</v>
      </c>
      <c r="AO201" s="27"/>
      <c r="AP201" s="27"/>
      <c r="AR201" s="27"/>
      <c r="AT201" s="27"/>
    </row>
    <row r="202" spans="1:49" ht="15.75" x14ac:dyDescent="0.25">
      <c r="B202" t="s">
        <v>363</v>
      </c>
      <c r="D202" t="s">
        <v>289</v>
      </c>
      <c r="E202" t="s">
        <v>290</v>
      </c>
      <c r="Z202" s="27">
        <v>2.42</v>
      </c>
      <c r="AA202" s="27">
        <v>0.65</v>
      </c>
      <c r="AB202" s="27">
        <v>-0.02</v>
      </c>
      <c r="AC202" s="27">
        <v>0.48</v>
      </c>
      <c r="AE202">
        <v>0</v>
      </c>
      <c r="AF202">
        <v>0</v>
      </c>
      <c r="AG202">
        <v>0.36</v>
      </c>
      <c r="AH202">
        <v>15.51</v>
      </c>
      <c r="AI202">
        <v>15.8</v>
      </c>
      <c r="AJ202">
        <v>12.31</v>
      </c>
      <c r="AK202">
        <v>34.11</v>
      </c>
      <c r="AL202">
        <v>17.93</v>
      </c>
      <c r="AM202">
        <v>3.49</v>
      </c>
      <c r="AO202" s="27"/>
      <c r="AP202" s="27"/>
      <c r="AR202" s="27"/>
      <c r="AT202" s="27"/>
    </row>
    <row r="203" spans="1:49" ht="15.75" x14ac:dyDescent="0.25">
      <c r="B203" t="s">
        <v>364</v>
      </c>
      <c r="D203" t="s">
        <v>289</v>
      </c>
      <c r="E203" t="s">
        <v>290</v>
      </c>
      <c r="Z203" s="27">
        <v>2.2599999999999998</v>
      </c>
      <c r="AA203" s="27">
        <v>0.59</v>
      </c>
      <c r="AB203" s="27">
        <v>0.1</v>
      </c>
      <c r="AC203" s="27">
        <v>0.49</v>
      </c>
      <c r="AE203">
        <v>0</v>
      </c>
      <c r="AF203">
        <v>0</v>
      </c>
      <c r="AG203">
        <v>0.32</v>
      </c>
      <c r="AH203">
        <v>18.510000000000002</v>
      </c>
      <c r="AI203">
        <v>17.170000000000002</v>
      </c>
      <c r="AJ203">
        <v>17.690000000000001</v>
      </c>
      <c r="AK203">
        <v>33.86</v>
      </c>
      <c r="AL203">
        <v>10.83</v>
      </c>
      <c r="AM203">
        <v>1.42</v>
      </c>
      <c r="AO203" s="27"/>
      <c r="AP203" s="27"/>
      <c r="AR203" s="27"/>
      <c r="AT203" s="27"/>
    </row>
    <row r="204" spans="1:49" ht="15.75" x14ac:dyDescent="0.25">
      <c r="B204" t="s">
        <v>357</v>
      </c>
      <c r="D204" t="s">
        <v>289</v>
      </c>
      <c r="E204" t="s">
        <v>290</v>
      </c>
      <c r="Z204" s="27">
        <v>2.15</v>
      </c>
      <c r="AA204" s="27">
        <v>0.67</v>
      </c>
      <c r="AB204" s="27">
        <v>-0.14000000000000001</v>
      </c>
      <c r="AC204" s="27">
        <v>0.41</v>
      </c>
      <c r="AE204">
        <v>0</v>
      </c>
      <c r="AF204">
        <v>0</v>
      </c>
      <c r="AG204">
        <v>1.61</v>
      </c>
      <c r="AH204">
        <v>2.84</v>
      </c>
      <c r="AI204">
        <v>18.66</v>
      </c>
      <c r="AJ204">
        <v>14.61</v>
      </c>
      <c r="AK204">
        <v>25.82</v>
      </c>
      <c r="AL204">
        <v>14.89</v>
      </c>
      <c r="AM204">
        <v>2.4500000000000002</v>
      </c>
      <c r="AO204" s="27"/>
      <c r="AP204" s="27"/>
      <c r="AR204" s="27"/>
      <c r="AT204" s="27"/>
    </row>
    <row r="205" spans="1:49" ht="15.75" x14ac:dyDescent="0.25">
      <c r="A205" s="4" t="s">
        <v>292</v>
      </c>
      <c r="B205" s="4" t="s">
        <v>365</v>
      </c>
      <c r="C205" s="4"/>
      <c r="D205" s="4" t="s">
        <v>293</v>
      </c>
      <c r="E205" s="28">
        <v>14.847</v>
      </c>
      <c r="F205" s="4"/>
      <c r="G205" s="4"/>
      <c r="H205" s="4"/>
      <c r="I205" s="4"/>
      <c r="J205" s="4"/>
      <c r="K205" s="4"/>
      <c r="L205" s="4"/>
      <c r="M205" s="4"/>
      <c r="N205" s="4"/>
      <c r="O205" s="4"/>
      <c r="P205" s="4"/>
      <c r="Q205" s="4"/>
      <c r="R205" s="4"/>
      <c r="S205" s="4"/>
      <c r="T205" s="4"/>
      <c r="U205" s="4"/>
      <c r="V205" s="4"/>
      <c r="W205" s="4"/>
      <c r="X205" s="4"/>
      <c r="Y205" s="4"/>
      <c r="Z205" s="29">
        <v>2.4500000000000002</v>
      </c>
      <c r="AA205" s="29">
        <v>0.43</v>
      </c>
      <c r="AB205" s="29">
        <v>7.0000000000000007E-2</v>
      </c>
      <c r="AC205" s="29">
        <v>0.47</v>
      </c>
      <c r="AD205" s="4"/>
      <c r="AE205" s="4">
        <v>0</v>
      </c>
      <c r="AF205" s="4">
        <v>0</v>
      </c>
      <c r="AG205" s="4">
        <v>0</v>
      </c>
      <c r="AH205" s="4">
        <v>2.04</v>
      </c>
      <c r="AI205" s="4">
        <v>15.71</v>
      </c>
      <c r="AJ205" s="4">
        <v>30.08</v>
      </c>
      <c r="AK205" s="4">
        <v>40.25</v>
      </c>
      <c r="AL205" s="4">
        <v>10.57</v>
      </c>
      <c r="AM205" s="4">
        <v>2.12</v>
      </c>
      <c r="AO205" s="27"/>
      <c r="AP205" s="27"/>
      <c r="AR205" s="27"/>
      <c r="AT205" s="27"/>
      <c r="AV205" s="27"/>
    </row>
    <row r="206" spans="1:49" ht="15.75" x14ac:dyDescent="0.25">
      <c r="B206" t="s">
        <v>366</v>
      </c>
      <c r="D206" t="s">
        <v>293</v>
      </c>
      <c r="E206" s="23">
        <v>14.847</v>
      </c>
      <c r="Z206" s="27">
        <v>2.57</v>
      </c>
      <c r="AA206" s="27">
        <v>0.43</v>
      </c>
      <c r="AB206" s="27">
        <v>0.02</v>
      </c>
      <c r="AC206" s="27">
        <v>0.46</v>
      </c>
      <c r="AE206">
        <v>0</v>
      </c>
      <c r="AF206">
        <v>0</v>
      </c>
      <c r="AG206">
        <v>0</v>
      </c>
      <c r="AH206">
        <v>0.42</v>
      </c>
      <c r="AI206">
        <v>9.9499999999999993</v>
      </c>
      <c r="AJ206">
        <v>26.85</v>
      </c>
      <c r="AK206">
        <v>46.56</v>
      </c>
      <c r="AL206">
        <v>12.95</v>
      </c>
      <c r="AM206">
        <v>2.75</v>
      </c>
      <c r="AO206" s="27"/>
      <c r="AP206" s="27"/>
      <c r="AR206" s="27"/>
      <c r="AT206" s="27"/>
      <c r="AV206" s="27"/>
    </row>
    <row r="207" spans="1:49" ht="15.75" x14ac:dyDescent="0.25">
      <c r="B207" t="s">
        <v>367</v>
      </c>
      <c r="D207" t="s">
        <v>293</v>
      </c>
      <c r="E207" s="23">
        <v>15.847</v>
      </c>
      <c r="Z207" s="27">
        <v>1.97</v>
      </c>
      <c r="AA207" s="27">
        <v>0.74</v>
      </c>
      <c r="AB207" s="27">
        <v>0.27</v>
      </c>
      <c r="AC207" s="27">
        <v>0.46</v>
      </c>
      <c r="AE207">
        <v>0</v>
      </c>
      <c r="AF207">
        <v>1.83</v>
      </c>
      <c r="AG207">
        <v>6.42</v>
      </c>
      <c r="AH207">
        <v>22.64</v>
      </c>
      <c r="AI207">
        <v>26.16</v>
      </c>
      <c r="AJ207">
        <v>14.85</v>
      </c>
      <c r="AK207">
        <v>16.53</v>
      </c>
      <c r="AL207">
        <v>8.16</v>
      </c>
      <c r="AM207">
        <v>3.19</v>
      </c>
      <c r="AO207" s="27"/>
      <c r="AP207" s="27"/>
      <c r="AR207" s="27"/>
      <c r="AT207" s="27"/>
      <c r="AV207" s="27"/>
    </row>
    <row r="208" spans="1:49" ht="15.75" x14ac:dyDescent="0.25">
      <c r="B208" t="s">
        <v>263</v>
      </c>
      <c r="D208" t="s">
        <v>293</v>
      </c>
      <c r="E208" s="23">
        <v>16.847000000000001</v>
      </c>
      <c r="Z208" s="27">
        <v>2.15</v>
      </c>
      <c r="AA208" s="27">
        <v>0.9</v>
      </c>
      <c r="AB208" s="27">
        <v>0.36</v>
      </c>
      <c r="AC208" s="27">
        <v>0.42</v>
      </c>
      <c r="AE208">
        <v>0</v>
      </c>
      <c r="AF208">
        <v>0</v>
      </c>
      <c r="AG208">
        <v>3.55</v>
      </c>
      <c r="AH208">
        <v>29.23</v>
      </c>
      <c r="AI208">
        <v>20.399999999999999</v>
      </c>
      <c r="AJ208">
        <v>8.26</v>
      </c>
      <c r="AK208">
        <v>14.81</v>
      </c>
      <c r="AL208">
        <v>12.16</v>
      </c>
      <c r="AM208">
        <v>8.16</v>
      </c>
      <c r="AO208" s="27"/>
      <c r="AP208" s="27"/>
      <c r="AR208" s="27"/>
      <c r="AT208" s="27"/>
      <c r="AV208" s="27"/>
    </row>
    <row r="209" spans="1:48" ht="15.75" x14ac:dyDescent="0.25">
      <c r="B209" t="s">
        <v>264</v>
      </c>
      <c r="D209" t="s">
        <v>293</v>
      </c>
      <c r="E209" s="23">
        <v>17.847000000000001</v>
      </c>
      <c r="Z209" s="27">
        <v>2.4500000000000002</v>
      </c>
      <c r="AA209" s="27">
        <v>0.57999999999999996</v>
      </c>
      <c r="AB209" s="27">
        <v>0.11</v>
      </c>
      <c r="AC209" s="27">
        <v>0.49</v>
      </c>
      <c r="AE209">
        <v>0</v>
      </c>
      <c r="AF209">
        <v>0</v>
      </c>
      <c r="AG209">
        <v>0.32</v>
      </c>
      <c r="AH209">
        <v>5.73</v>
      </c>
      <c r="AI209">
        <v>16.920000000000002</v>
      </c>
      <c r="AJ209">
        <v>23.08</v>
      </c>
      <c r="AK209">
        <v>36.270000000000003</v>
      </c>
      <c r="AL209">
        <v>12.45</v>
      </c>
      <c r="AM209">
        <v>4.45</v>
      </c>
      <c r="AO209" s="27"/>
      <c r="AP209" s="27"/>
      <c r="AR209" s="27"/>
      <c r="AT209" s="27"/>
      <c r="AV209" s="27"/>
    </row>
    <row r="210" spans="1:48" ht="15.75" x14ac:dyDescent="0.25">
      <c r="B210" t="s">
        <v>269</v>
      </c>
      <c r="D210" t="s">
        <v>293</v>
      </c>
      <c r="E210" s="23">
        <v>18.847000000000001</v>
      </c>
      <c r="Z210" s="27">
        <v>2.36</v>
      </c>
      <c r="AA210" s="27">
        <v>0.41</v>
      </c>
      <c r="AB210" s="27">
        <v>0.01</v>
      </c>
      <c r="AC210" s="27">
        <v>0.51</v>
      </c>
      <c r="AE210">
        <v>0</v>
      </c>
      <c r="AF210">
        <v>0</v>
      </c>
      <c r="AG210">
        <v>0</v>
      </c>
      <c r="AH210">
        <v>6.49</v>
      </c>
      <c r="AI210">
        <v>19.28</v>
      </c>
      <c r="AJ210">
        <v>30.94</v>
      </c>
      <c r="AK210">
        <v>41.32</v>
      </c>
      <c r="AL210">
        <v>6.61</v>
      </c>
      <c r="AM210">
        <v>1.05</v>
      </c>
      <c r="AO210" s="27"/>
      <c r="AP210" s="27"/>
      <c r="AR210" s="27"/>
      <c r="AT210" s="27"/>
      <c r="AV210" s="27"/>
    </row>
    <row r="211" spans="1:48" ht="15.75" x14ac:dyDescent="0.25">
      <c r="B211" t="s">
        <v>265</v>
      </c>
      <c r="D211" t="s">
        <v>293</v>
      </c>
      <c r="E211" s="23">
        <v>19.847000000000001</v>
      </c>
      <c r="Z211" s="27">
        <v>1.73</v>
      </c>
      <c r="AA211" s="27">
        <v>0.87</v>
      </c>
      <c r="AB211" s="27">
        <v>0.46</v>
      </c>
      <c r="AC211" s="27">
        <v>0.52</v>
      </c>
      <c r="AE211">
        <v>0</v>
      </c>
      <c r="AF211">
        <v>2.74</v>
      </c>
      <c r="AG211">
        <v>16.07</v>
      </c>
      <c r="AH211">
        <v>33.82</v>
      </c>
      <c r="AI211">
        <v>16.8</v>
      </c>
      <c r="AJ211">
        <v>6.85</v>
      </c>
      <c r="AK211">
        <v>9.76</v>
      </c>
      <c r="AL211">
        <v>7.32</v>
      </c>
      <c r="AM211">
        <v>4.82</v>
      </c>
      <c r="AO211" s="27"/>
      <c r="AP211" s="27"/>
      <c r="AR211" s="27"/>
      <c r="AT211" s="27"/>
      <c r="AV211" s="27"/>
    </row>
    <row r="212" spans="1:48" ht="15.75" x14ac:dyDescent="0.25">
      <c r="B212" t="s">
        <v>368</v>
      </c>
      <c r="D212" t="s">
        <v>293</v>
      </c>
      <c r="E212" s="23">
        <v>20.847000000000001</v>
      </c>
      <c r="Z212" s="27">
        <v>2.3199999999999998</v>
      </c>
      <c r="AA212" s="27">
        <v>0.51</v>
      </c>
      <c r="AB212" s="27">
        <v>0.22</v>
      </c>
      <c r="AC212" s="27">
        <v>0.5</v>
      </c>
      <c r="AE212">
        <v>0</v>
      </c>
      <c r="AF212">
        <v>0</v>
      </c>
      <c r="AG212">
        <v>0</v>
      </c>
      <c r="AH212">
        <v>2.62</v>
      </c>
      <c r="AI212">
        <v>27.07</v>
      </c>
      <c r="AJ212">
        <v>28.91</v>
      </c>
      <c r="AK212">
        <v>28.78</v>
      </c>
      <c r="AL212">
        <v>9.32</v>
      </c>
      <c r="AM212">
        <v>2.87</v>
      </c>
      <c r="AO212" s="27"/>
      <c r="AP212" s="27"/>
      <c r="AR212" s="27"/>
      <c r="AT212" s="27"/>
      <c r="AV212" s="27"/>
    </row>
    <row r="213" spans="1:48" ht="15.75" x14ac:dyDescent="0.25">
      <c r="B213" t="s">
        <v>369</v>
      </c>
      <c r="D213" t="s">
        <v>293</v>
      </c>
      <c r="E213" s="23">
        <v>21.847000000000001</v>
      </c>
      <c r="Z213" s="27">
        <v>2.27</v>
      </c>
      <c r="AA213" s="27">
        <v>0.51</v>
      </c>
      <c r="AB213" s="27">
        <v>0.24</v>
      </c>
      <c r="AC213" s="27">
        <v>0.52</v>
      </c>
      <c r="AE213">
        <v>0</v>
      </c>
      <c r="AF213">
        <v>0</v>
      </c>
      <c r="AG213">
        <v>0</v>
      </c>
      <c r="AH213">
        <v>1.91</v>
      </c>
      <c r="AI213">
        <v>32.18</v>
      </c>
      <c r="AJ213">
        <v>31.99</v>
      </c>
      <c r="AK213">
        <v>22.52</v>
      </c>
      <c r="AL213">
        <v>7.53</v>
      </c>
      <c r="AM213">
        <v>3.23</v>
      </c>
      <c r="AO213" s="27"/>
      <c r="AP213" s="27"/>
      <c r="AR213" s="27"/>
      <c r="AT213" s="27"/>
      <c r="AV213" s="27"/>
    </row>
    <row r="214" spans="1:48" ht="15.75" x14ac:dyDescent="0.25">
      <c r="A214" s="4" t="s">
        <v>294</v>
      </c>
      <c r="B214" s="4" t="s">
        <v>370</v>
      </c>
      <c r="C214" s="4"/>
      <c r="D214" s="4">
        <v>24.875</v>
      </c>
      <c r="E214" s="4">
        <v>14.951000000000001</v>
      </c>
      <c r="F214" s="4"/>
      <c r="G214" s="4"/>
      <c r="H214" s="4"/>
      <c r="I214" s="4"/>
      <c r="J214" s="4"/>
      <c r="K214" s="4"/>
      <c r="L214" s="4"/>
      <c r="M214" s="4"/>
      <c r="N214" s="4"/>
      <c r="O214" s="4"/>
      <c r="P214" s="4"/>
      <c r="Q214" s="4"/>
      <c r="R214" s="4"/>
      <c r="S214" s="4"/>
      <c r="T214" s="4"/>
      <c r="U214" s="4"/>
      <c r="V214" s="4"/>
      <c r="W214" s="4"/>
      <c r="X214" s="4"/>
      <c r="Y214" s="4"/>
      <c r="Z214" s="29">
        <v>2.0099999999999998</v>
      </c>
      <c r="AA214" s="29">
        <v>0.35</v>
      </c>
      <c r="AB214" s="29">
        <v>0.24</v>
      </c>
      <c r="AC214" s="29">
        <v>0.56999999999999995</v>
      </c>
      <c r="AD214" s="4"/>
      <c r="AE214" s="4">
        <v>0</v>
      </c>
      <c r="AF214" s="4">
        <v>0</v>
      </c>
      <c r="AG214" s="4">
        <v>0</v>
      </c>
      <c r="AH214" s="4">
        <v>6.01</v>
      </c>
      <c r="AI214" s="4">
        <v>45.88</v>
      </c>
      <c r="AJ214" s="4">
        <v>30.61</v>
      </c>
      <c r="AK214" s="4">
        <v>15.02</v>
      </c>
      <c r="AL214" s="4">
        <v>1.92</v>
      </c>
      <c r="AM214" s="4">
        <v>0.44</v>
      </c>
      <c r="AO214" s="27"/>
      <c r="AP214" s="27"/>
      <c r="AR214" s="27"/>
      <c r="AT214" s="27"/>
      <c r="AV214" s="27"/>
    </row>
    <row r="215" spans="1:48" ht="15.75" x14ac:dyDescent="0.25">
      <c r="B215" t="s">
        <v>371</v>
      </c>
      <c r="D215">
        <v>24.875</v>
      </c>
      <c r="E215">
        <v>14.951000000000001</v>
      </c>
      <c r="Z215" s="27">
        <v>2.37</v>
      </c>
      <c r="AA215" s="27">
        <v>0.45</v>
      </c>
      <c r="AB215" s="27">
        <v>-0.01</v>
      </c>
      <c r="AC215" s="27">
        <v>0.48</v>
      </c>
      <c r="AE215">
        <v>0</v>
      </c>
      <c r="AF215">
        <v>0</v>
      </c>
      <c r="AG215">
        <v>0</v>
      </c>
      <c r="AH215">
        <v>1.35</v>
      </c>
      <c r="AI215">
        <v>21.5</v>
      </c>
      <c r="AJ215">
        <v>28.2</v>
      </c>
      <c r="AK215">
        <v>40.369999999999997</v>
      </c>
      <c r="AL215">
        <v>7.44</v>
      </c>
      <c r="AM215">
        <v>1.02</v>
      </c>
      <c r="AO215" s="27"/>
      <c r="AP215" s="27"/>
      <c r="AR215" s="27"/>
      <c r="AT215" s="27"/>
      <c r="AV215" s="27"/>
    </row>
    <row r="216" spans="1:48" ht="15.75" x14ac:dyDescent="0.25">
      <c r="B216" t="s">
        <v>262</v>
      </c>
      <c r="D216">
        <v>24.875</v>
      </c>
      <c r="E216">
        <v>14.951000000000001</v>
      </c>
      <c r="Z216" s="27">
        <v>2.11</v>
      </c>
      <c r="AA216" s="27">
        <v>0.8</v>
      </c>
      <c r="AB216" s="27">
        <v>0.06</v>
      </c>
      <c r="AC216" s="27">
        <v>0.48</v>
      </c>
      <c r="AE216">
        <v>0</v>
      </c>
      <c r="AF216">
        <v>0</v>
      </c>
      <c r="AG216">
        <v>0.85</v>
      </c>
      <c r="AH216">
        <v>36.770000000000003</v>
      </c>
      <c r="AI216">
        <v>25.47</v>
      </c>
      <c r="AJ216">
        <v>9.0500000000000007</v>
      </c>
      <c r="AK216">
        <v>13.95</v>
      </c>
      <c r="AL216">
        <v>6.67</v>
      </c>
      <c r="AM216">
        <v>4.4400000000000004</v>
      </c>
      <c r="AO216" s="27"/>
      <c r="AP216" s="27"/>
      <c r="AR216" s="27"/>
      <c r="AT216" s="27"/>
      <c r="AV216" s="27"/>
    </row>
    <row r="217" spans="1:48" ht="15.75" x14ac:dyDescent="0.25">
      <c r="B217" t="s">
        <v>263</v>
      </c>
      <c r="D217">
        <v>24.875</v>
      </c>
      <c r="E217">
        <v>14.951000000000001</v>
      </c>
      <c r="Z217" s="27">
        <v>1.83</v>
      </c>
      <c r="AA217" s="27">
        <v>0.71</v>
      </c>
      <c r="AB217" s="27">
        <v>0.35</v>
      </c>
      <c r="AC217" s="27">
        <v>0.52</v>
      </c>
      <c r="AE217">
        <v>0</v>
      </c>
      <c r="AF217">
        <v>0</v>
      </c>
      <c r="AG217">
        <v>1.31</v>
      </c>
      <c r="AH217">
        <v>35.799999999999997</v>
      </c>
      <c r="AI217">
        <v>30.14</v>
      </c>
      <c r="AJ217">
        <v>11.11</v>
      </c>
      <c r="AK217">
        <v>13.75</v>
      </c>
      <c r="AL217">
        <v>3.8</v>
      </c>
      <c r="AM217">
        <v>1.81</v>
      </c>
      <c r="AO217" s="27"/>
      <c r="AP217" s="27"/>
      <c r="AR217" s="27"/>
      <c r="AT217" s="27"/>
      <c r="AV217" s="27"/>
    </row>
    <row r="218" spans="1:48" ht="15.75" x14ac:dyDescent="0.25">
      <c r="B218" t="s">
        <v>264</v>
      </c>
      <c r="D218">
        <v>24.875</v>
      </c>
      <c r="E218">
        <v>14.951000000000001</v>
      </c>
      <c r="Z218" s="27">
        <v>2.5499999999999998</v>
      </c>
      <c r="AA218" s="27">
        <v>0.54</v>
      </c>
      <c r="AB218" s="27">
        <v>0.04</v>
      </c>
      <c r="AC218" s="27">
        <v>0.52</v>
      </c>
      <c r="AE218">
        <v>0</v>
      </c>
      <c r="AF218">
        <v>0</v>
      </c>
      <c r="AG218">
        <v>0.05</v>
      </c>
      <c r="AH218">
        <v>1.63</v>
      </c>
      <c r="AI218">
        <v>13.21</v>
      </c>
      <c r="AJ218">
        <v>22.27</v>
      </c>
      <c r="AK218">
        <v>44.6</v>
      </c>
      <c r="AL218">
        <v>12.11</v>
      </c>
      <c r="AM218">
        <v>4.24</v>
      </c>
      <c r="AO218" s="27"/>
      <c r="AP218" s="27"/>
      <c r="AR218" s="27"/>
      <c r="AT218" s="27"/>
      <c r="AV218" s="27"/>
    </row>
    <row r="219" spans="1:48" ht="15.75" x14ac:dyDescent="0.25">
      <c r="B219" t="s">
        <v>269</v>
      </c>
      <c r="D219">
        <v>24.875</v>
      </c>
      <c r="E219">
        <v>14.951000000000001</v>
      </c>
      <c r="Z219" s="27">
        <v>2.1800000000000002</v>
      </c>
      <c r="AA219" s="27">
        <v>0.54</v>
      </c>
      <c r="AB219" s="27">
        <v>0.09</v>
      </c>
      <c r="AC219" s="27">
        <v>0.47</v>
      </c>
      <c r="AE219">
        <v>0</v>
      </c>
      <c r="AF219">
        <v>0</v>
      </c>
      <c r="AG219">
        <v>0</v>
      </c>
      <c r="AH219">
        <v>8.26</v>
      </c>
      <c r="AI219">
        <v>31.99</v>
      </c>
      <c r="AJ219">
        <v>23.58</v>
      </c>
      <c r="AK219">
        <v>29.87</v>
      </c>
      <c r="AL219">
        <v>5.04</v>
      </c>
      <c r="AM219">
        <v>0.98</v>
      </c>
      <c r="AO219" s="27"/>
      <c r="AP219" s="27"/>
      <c r="AR219" s="27"/>
      <c r="AT219" s="27"/>
      <c r="AV219" s="27"/>
    </row>
    <row r="220" spans="1:48" ht="15.75" x14ac:dyDescent="0.25">
      <c r="B220" t="s">
        <v>265</v>
      </c>
      <c r="D220">
        <v>24.875</v>
      </c>
      <c r="E220">
        <v>14.951000000000001</v>
      </c>
      <c r="Z220" s="27">
        <v>2.21</v>
      </c>
      <c r="AA220" s="27">
        <v>0.99</v>
      </c>
      <c r="AB220" s="27">
        <v>0.56000000000000005</v>
      </c>
      <c r="AC220" s="27">
        <v>0.48</v>
      </c>
      <c r="AE220">
        <v>0</v>
      </c>
      <c r="AF220">
        <v>0</v>
      </c>
      <c r="AG220">
        <v>0.86</v>
      </c>
      <c r="AH220">
        <v>28.62</v>
      </c>
      <c r="AI220">
        <v>27.17</v>
      </c>
      <c r="AJ220">
        <v>9.75</v>
      </c>
      <c r="AK220">
        <v>12.58</v>
      </c>
      <c r="AL220">
        <v>5.7</v>
      </c>
      <c r="AM220">
        <v>7.29</v>
      </c>
      <c r="AO220" s="27"/>
      <c r="AP220" s="27"/>
      <c r="AR220" s="27"/>
      <c r="AT220" s="27"/>
      <c r="AV220" s="27"/>
    </row>
    <row r="221" spans="1:48" ht="15.75" x14ac:dyDescent="0.25">
      <c r="A221" s="4" t="s">
        <v>295</v>
      </c>
      <c r="B221" s="4" t="s">
        <v>372</v>
      </c>
      <c r="C221" s="4"/>
      <c r="D221" s="28">
        <v>-25.047999999999998</v>
      </c>
      <c r="E221" s="28">
        <v>15.285</v>
      </c>
      <c r="F221" s="4"/>
      <c r="G221" s="4"/>
      <c r="H221" s="4"/>
      <c r="I221" s="4"/>
      <c r="J221" s="4"/>
      <c r="K221" s="4"/>
      <c r="L221" s="4"/>
      <c r="M221" s="4"/>
      <c r="N221" s="4"/>
      <c r="O221" s="4"/>
      <c r="P221" s="4"/>
      <c r="Q221" s="4"/>
      <c r="R221" s="4"/>
      <c r="S221" s="4"/>
      <c r="T221" s="4"/>
      <c r="U221" s="4"/>
      <c r="V221" s="4"/>
      <c r="W221" s="4"/>
      <c r="X221" s="4"/>
      <c r="Y221" s="4"/>
      <c r="Z221" s="29">
        <v>2.5</v>
      </c>
      <c r="AA221" s="29">
        <v>0.32</v>
      </c>
      <c r="AB221" s="29">
        <v>0.04</v>
      </c>
      <c r="AC221" s="29">
        <v>0.46</v>
      </c>
      <c r="AD221" s="4"/>
      <c r="AE221" s="4">
        <v>0</v>
      </c>
      <c r="AF221" s="4">
        <v>0</v>
      </c>
      <c r="AG221" s="4">
        <v>0</v>
      </c>
      <c r="AH221" s="4">
        <v>0.49</v>
      </c>
      <c r="AI221" s="4">
        <v>8.11</v>
      </c>
      <c r="AJ221" s="4">
        <v>27.46</v>
      </c>
      <c r="AK221" s="4">
        <v>57.94</v>
      </c>
      <c r="AL221" s="4">
        <v>5.39</v>
      </c>
      <c r="AM221" s="4">
        <v>0.8</v>
      </c>
      <c r="AO221" s="27"/>
      <c r="AP221" s="27"/>
      <c r="AR221" s="27"/>
      <c r="AT221" s="27"/>
      <c r="AV221" s="27"/>
    </row>
    <row r="222" spans="1:48" ht="15.75" x14ac:dyDescent="0.25">
      <c r="B222" t="s">
        <v>373</v>
      </c>
      <c r="D222" s="23">
        <v>-25.047999999999998</v>
      </c>
      <c r="E222" s="23">
        <v>15.285</v>
      </c>
      <c r="Z222" s="27">
        <v>2.4700000000000002</v>
      </c>
      <c r="AA222" s="27">
        <v>0.35</v>
      </c>
      <c r="AB222" s="27">
        <v>-0.04</v>
      </c>
      <c r="AC222" s="27">
        <v>0.47</v>
      </c>
      <c r="AE222">
        <v>0</v>
      </c>
      <c r="AF222">
        <v>0</v>
      </c>
      <c r="AG222">
        <v>0</v>
      </c>
      <c r="AH222">
        <v>0.47</v>
      </c>
      <c r="AI222">
        <v>11.89</v>
      </c>
      <c r="AJ222">
        <v>27.82</v>
      </c>
      <c r="AK222">
        <v>53.27</v>
      </c>
      <c r="AL222">
        <v>6.04</v>
      </c>
      <c r="AM222">
        <v>0.5</v>
      </c>
      <c r="AO222" s="27"/>
      <c r="AP222" s="27"/>
      <c r="AR222" s="27"/>
      <c r="AT222" s="27"/>
      <c r="AV222" s="27"/>
    </row>
    <row r="223" spans="1:48" ht="15.75" x14ac:dyDescent="0.25">
      <c r="B223" t="s">
        <v>262</v>
      </c>
      <c r="D223" s="23">
        <v>-25.047999999999998</v>
      </c>
      <c r="E223" s="23">
        <v>15.285</v>
      </c>
      <c r="Z223" s="27">
        <v>1.98</v>
      </c>
      <c r="AA223" s="27">
        <v>0.94</v>
      </c>
      <c r="AB223" s="27">
        <v>0.46</v>
      </c>
      <c r="AC223" s="27">
        <v>0.45</v>
      </c>
      <c r="AE223">
        <v>0</v>
      </c>
      <c r="AF223">
        <v>0.73</v>
      </c>
      <c r="AG223">
        <v>9.32</v>
      </c>
      <c r="AH223">
        <v>31</v>
      </c>
      <c r="AI223">
        <v>20.37</v>
      </c>
      <c r="AJ223">
        <v>7.85</v>
      </c>
      <c r="AK223">
        <v>11.98</v>
      </c>
      <c r="AL223">
        <v>7.58</v>
      </c>
      <c r="AM223">
        <v>6.72</v>
      </c>
      <c r="AO223" s="27"/>
      <c r="AP223" s="27"/>
      <c r="AR223" s="27"/>
      <c r="AT223" s="27"/>
      <c r="AV223" s="27"/>
    </row>
    <row r="224" spans="1:48" ht="15.75" x14ac:dyDescent="0.25">
      <c r="B224" t="s">
        <v>263</v>
      </c>
      <c r="D224" s="23">
        <v>-25.047999999999998</v>
      </c>
      <c r="E224" s="23">
        <v>15.285</v>
      </c>
      <c r="Z224" s="27">
        <v>1.98</v>
      </c>
      <c r="AA224" s="27">
        <v>0.92</v>
      </c>
      <c r="AB224" s="27">
        <v>0.59</v>
      </c>
      <c r="AC224" s="27">
        <v>0.51</v>
      </c>
      <c r="AE224">
        <v>0</v>
      </c>
      <c r="AF224">
        <v>0.13</v>
      </c>
      <c r="AG224">
        <v>5.14</v>
      </c>
      <c r="AH224">
        <v>38.159999999999997</v>
      </c>
      <c r="AI224">
        <v>22.89</v>
      </c>
      <c r="AJ224">
        <v>6.96</v>
      </c>
      <c r="AK224">
        <v>8.92</v>
      </c>
      <c r="AL224">
        <v>6.73</v>
      </c>
      <c r="AM224">
        <v>6.86</v>
      </c>
      <c r="AO224" s="27"/>
      <c r="AP224" s="27"/>
      <c r="AR224" s="27"/>
      <c r="AT224" s="27"/>
      <c r="AV224" s="27"/>
    </row>
    <row r="225" spans="1:48" ht="15.75" x14ac:dyDescent="0.25">
      <c r="B225" t="s">
        <v>264</v>
      </c>
      <c r="D225" s="23">
        <v>-25.047999999999998</v>
      </c>
      <c r="E225" s="23">
        <v>15.285</v>
      </c>
      <c r="Z225" s="27">
        <v>2.4900000000000002</v>
      </c>
      <c r="AA225" s="27">
        <v>0.32</v>
      </c>
      <c r="AB225" s="27">
        <v>0.04</v>
      </c>
      <c r="AC225" s="27">
        <v>0.51</v>
      </c>
      <c r="AE225">
        <v>0</v>
      </c>
      <c r="AF225">
        <v>0</v>
      </c>
      <c r="AG225">
        <v>0</v>
      </c>
      <c r="AH225">
        <v>0.37</v>
      </c>
      <c r="AI225">
        <v>5.18</v>
      </c>
      <c r="AJ225">
        <v>36.229999999999997</v>
      </c>
      <c r="AK225">
        <v>51.46</v>
      </c>
      <c r="AL225">
        <v>5.88</v>
      </c>
      <c r="AM225">
        <v>0.87</v>
      </c>
      <c r="AO225" s="27"/>
      <c r="AP225" s="27"/>
      <c r="AR225" s="27"/>
      <c r="AT225" s="27"/>
      <c r="AV225" s="27"/>
    </row>
    <row r="226" spans="1:48" ht="15.75" x14ac:dyDescent="0.25">
      <c r="B226" t="s">
        <v>269</v>
      </c>
      <c r="D226" s="23">
        <v>-25.047999999999998</v>
      </c>
      <c r="E226" s="23">
        <v>15.285</v>
      </c>
      <c r="Z226" s="27">
        <v>2.6</v>
      </c>
      <c r="AA226" s="27">
        <v>0.38</v>
      </c>
      <c r="AB226" s="27">
        <v>0.16</v>
      </c>
      <c r="AC226" s="27">
        <v>0.5</v>
      </c>
      <c r="AE226">
        <v>0</v>
      </c>
      <c r="AF226">
        <v>0</v>
      </c>
      <c r="AG226">
        <v>0.12</v>
      </c>
      <c r="AH226">
        <v>2.82</v>
      </c>
      <c r="AI226">
        <v>7.35</v>
      </c>
      <c r="AJ226">
        <v>17.940000000000001</v>
      </c>
      <c r="AK226">
        <v>57.42</v>
      </c>
      <c r="AL226">
        <v>12.2</v>
      </c>
      <c r="AM226">
        <v>3.23</v>
      </c>
      <c r="AO226" s="27"/>
      <c r="AP226" s="27"/>
      <c r="AR226" s="27"/>
      <c r="AT226" s="27"/>
      <c r="AV226" s="27"/>
    </row>
    <row r="227" spans="1:48" ht="15.75" x14ac:dyDescent="0.25">
      <c r="B227" t="s">
        <v>265</v>
      </c>
      <c r="D227" s="23">
        <v>-25.047999999999998</v>
      </c>
      <c r="E227" s="23">
        <v>15.285</v>
      </c>
      <c r="Z227" s="27">
        <v>1.74</v>
      </c>
      <c r="AA227" s="27">
        <v>1.01</v>
      </c>
      <c r="AB227" s="27">
        <v>0.44</v>
      </c>
      <c r="AC227" s="27">
        <v>0.47</v>
      </c>
      <c r="AE227">
        <v>0</v>
      </c>
      <c r="AF227">
        <v>3.26</v>
      </c>
      <c r="AG227">
        <v>22.4</v>
      </c>
      <c r="AH227">
        <v>27.29</v>
      </c>
      <c r="AI227">
        <v>13.09</v>
      </c>
      <c r="AJ227">
        <v>7.52</v>
      </c>
      <c r="AK227">
        <v>11.75</v>
      </c>
      <c r="AL227">
        <v>5.97</v>
      </c>
      <c r="AM227">
        <v>5.25</v>
      </c>
      <c r="AO227" s="27"/>
      <c r="AP227" s="27"/>
      <c r="AR227" s="27"/>
      <c r="AT227" s="27"/>
      <c r="AV227" s="27"/>
    </row>
    <row r="228" spans="1:48" ht="15.75" x14ac:dyDescent="0.25">
      <c r="B228" t="s">
        <v>374</v>
      </c>
      <c r="D228" s="23">
        <v>-25.047999999999998</v>
      </c>
      <c r="E228" s="23">
        <v>15.285</v>
      </c>
      <c r="Z228" s="27">
        <v>2.16</v>
      </c>
      <c r="AA228" s="27">
        <v>0.41</v>
      </c>
      <c r="AB228" s="27">
        <v>0.2</v>
      </c>
      <c r="AC228" s="27">
        <v>0.51</v>
      </c>
      <c r="AE228">
        <v>0</v>
      </c>
      <c r="AF228">
        <v>0</v>
      </c>
      <c r="AG228">
        <v>0</v>
      </c>
      <c r="AH228">
        <v>4.6100000000000003</v>
      </c>
      <c r="AI228">
        <v>33.53</v>
      </c>
      <c r="AJ228">
        <v>33.01</v>
      </c>
      <c r="AK228">
        <v>23.51</v>
      </c>
      <c r="AL228">
        <v>4.34</v>
      </c>
      <c r="AM228">
        <v>1.34</v>
      </c>
      <c r="AO228" s="27"/>
      <c r="AP228" s="27"/>
      <c r="AR228" s="27"/>
      <c r="AT228" s="27"/>
      <c r="AV228" s="27"/>
    </row>
    <row r="229" spans="1:48" ht="15.75" x14ac:dyDescent="0.25">
      <c r="A229" s="4" t="s">
        <v>296</v>
      </c>
      <c r="B229" s="4" t="s">
        <v>351</v>
      </c>
      <c r="C229" s="4"/>
      <c r="D229" s="28">
        <v>-25.757999999999999</v>
      </c>
      <c r="E229" s="28">
        <v>15.457000000000001</v>
      </c>
      <c r="F229" s="4"/>
      <c r="G229" s="4"/>
      <c r="H229" s="4"/>
      <c r="I229" s="4"/>
      <c r="J229" s="4"/>
      <c r="K229" s="4"/>
      <c r="L229" s="4"/>
      <c r="M229" s="4"/>
      <c r="N229" s="4"/>
      <c r="O229" s="4"/>
      <c r="P229" s="4"/>
      <c r="Q229" s="4"/>
      <c r="R229" s="4"/>
      <c r="S229" s="4"/>
      <c r="T229" s="4"/>
      <c r="U229" s="4"/>
      <c r="V229" s="4"/>
      <c r="W229" s="4"/>
      <c r="X229" s="4"/>
      <c r="Y229" s="4"/>
      <c r="Z229" s="29">
        <v>2.21</v>
      </c>
      <c r="AA229" s="29">
        <v>0.28000000000000003</v>
      </c>
      <c r="AB229" s="29">
        <v>7.0000000000000007E-2</v>
      </c>
      <c r="AC229" s="29">
        <v>0.47</v>
      </c>
      <c r="AD229" s="4"/>
      <c r="AE229" s="4">
        <v>0</v>
      </c>
      <c r="AF229" s="4">
        <v>0</v>
      </c>
      <c r="AG229" s="4">
        <v>0</v>
      </c>
      <c r="AH229" s="4">
        <v>0.26</v>
      </c>
      <c r="AI229" s="4">
        <v>24.44</v>
      </c>
      <c r="AJ229" s="4">
        <v>49.04</v>
      </c>
      <c r="AK229" s="4">
        <v>24.89</v>
      </c>
      <c r="AL229" s="4">
        <v>1.24</v>
      </c>
      <c r="AM229" s="4">
        <v>0.1</v>
      </c>
      <c r="AO229" s="27"/>
      <c r="AP229" s="27"/>
      <c r="AR229" s="27"/>
      <c r="AT229" s="27"/>
      <c r="AV229" s="27"/>
    </row>
    <row r="230" spans="1:48" ht="15.75" x14ac:dyDescent="0.25">
      <c r="B230" t="s">
        <v>375</v>
      </c>
      <c r="D230" s="23">
        <v>-25.757999999999999</v>
      </c>
      <c r="E230" s="23">
        <v>15.457000000000001</v>
      </c>
      <c r="Z230" s="27">
        <v>2.35</v>
      </c>
      <c r="AA230" s="27">
        <v>0.28999999999999998</v>
      </c>
      <c r="AB230" s="27">
        <v>0.05</v>
      </c>
      <c r="AC230" s="27">
        <v>0.47</v>
      </c>
      <c r="AE230">
        <v>0</v>
      </c>
      <c r="AF230">
        <v>0</v>
      </c>
      <c r="AG230">
        <v>0</v>
      </c>
      <c r="AH230">
        <v>0.27</v>
      </c>
      <c r="AI230">
        <v>12.55</v>
      </c>
      <c r="AJ230">
        <v>43.54</v>
      </c>
      <c r="AK230">
        <v>41.06</v>
      </c>
      <c r="AL230">
        <v>2.5299999999999998</v>
      </c>
      <c r="AM230">
        <v>0.2</v>
      </c>
      <c r="AO230" s="27"/>
      <c r="AP230" s="27"/>
      <c r="AR230" s="27"/>
      <c r="AT230" s="27"/>
      <c r="AV230" s="27"/>
    </row>
    <row r="231" spans="1:48" ht="15.75" x14ac:dyDescent="0.25">
      <c r="B231" t="s">
        <v>262</v>
      </c>
      <c r="D231" s="23">
        <v>-25.757999999999999</v>
      </c>
      <c r="E231" s="23">
        <v>15.457000000000001</v>
      </c>
      <c r="Z231" s="27">
        <v>1.91</v>
      </c>
      <c r="AA231" s="27">
        <v>0.47</v>
      </c>
      <c r="AB231" s="27">
        <v>0.06</v>
      </c>
      <c r="AC231" s="27">
        <v>0.68</v>
      </c>
      <c r="AE231">
        <v>0</v>
      </c>
      <c r="AF231">
        <v>0</v>
      </c>
      <c r="AG231">
        <v>0.34</v>
      </c>
      <c r="AH231">
        <v>20.57</v>
      </c>
      <c r="AI231">
        <v>48.76</v>
      </c>
      <c r="AJ231">
        <v>14.94</v>
      </c>
      <c r="AK231">
        <v>12.29</v>
      </c>
      <c r="AL231">
        <v>2.0699999999999998</v>
      </c>
      <c r="AM231">
        <v>0.68</v>
      </c>
      <c r="AO231" s="27"/>
      <c r="AP231" s="27"/>
      <c r="AR231" s="27"/>
      <c r="AT231" s="27"/>
      <c r="AV231" s="27"/>
    </row>
    <row r="232" spans="1:48" ht="15.75" x14ac:dyDescent="0.25">
      <c r="B232" t="s">
        <v>264</v>
      </c>
      <c r="D232" s="23">
        <v>-25.757999999999999</v>
      </c>
      <c r="E232" s="23">
        <v>15.457000000000001</v>
      </c>
      <c r="Z232" s="27">
        <v>2.4</v>
      </c>
      <c r="AA232" s="27">
        <v>0.34</v>
      </c>
      <c r="AB232" s="27">
        <v>0.03</v>
      </c>
      <c r="AC232" s="27">
        <v>0.49</v>
      </c>
      <c r="AE232">
        <v>0</v>
      </c>
      <c r="AF232">
        <v>0</v>
      </c>
      <c r="AG232">
        <v>0</v>
      </c>
      <c r="AH232">
        <v>0.84</v>
      </c>
      <c r="AI232">
        <v>14.17</v>
      </c>
      <c r="AJ232">
        <v>31.82</v>
      </c>
      <c r="AK232">
        <v>47.64</v>
      </c>
      <c r="AL232">
        <v>4.99</v>
      </c>
      <c r="AM232">
        <v>0.43</v>
      </c>
      <c r="AO232" s="27"/>
      <c r="AP232" s="27"/>
      <c r="AR232" s="27"/>
      <c r="AT232" s="27"/>
      <c r="AV232" s="27"/>
    </row>
    <row r="233" spans="1:48" ht="15.75" x14ac:dyDescent="0.25">
      <c r="B233" t="s">
        <v>269</v>
      </c>
      <c r="D233" s="23">
        <v>-25.757999999999999</v>
      </c>
      <c r="E233" s="23">
        <v>15.457000000000001</v>
      </c>
      <c r="Z233" s="27">
        <v>2.16</v>
      </c>
      <c r="AA233" s="27">
        <v>0.36</v>
      </c>
      <c r="AB233" s="27">
        <v>0.19</v>
      </c>
      <c r="AC233" s="27">
        <v>0.49</v>
      </c>
      <c r="AE233">
        <v>0</v>
      </c>
      <c r="AF233">
        <v>0</v>
      </c>
      <c r="AG233">
        <v>0</v>
      </c>
      <c r="AH233">
        <v>2.0299999999999998</v>
      </c>
      <c r="AI233">
        <v>33.840000000000003</v>
      </c>
      <c r="AJ233">
        <v>35.15</v>
      </c>
      <c r="AK233">
        <v>26.03</v>
      </c>
      <c r="AL233">
        <v>2.2599999999999998</v>
      </c>
      <c r="AM233">
        <v>0.51</v>
      </c>
      <c r="AO233" s="27"/>
      <c r="AP233" s="27"/>
      <c r="AR233" s="27"/>
      <c r="AT233" s="27"/>
      <c r="AV233" s="27"/>
    </row>
    <row r="234" spans="1:48" ht="15.75" x14ac:dyDescent="0.25">
      <c r="B234" t="s">
        <v>265</v>
      </c>
      <c r="D234" s="23">
        <v>-25.757999999999999</v>
      </c>
      <c r="E234" s="23">
        <v>15.457000000000001</v>
      </c>
      <c r="Z234" s="27">
        <v>1.84</v>
      </c>
      <c r="AE234">
        <v>12.79</v>
      </c>
      <c r="AF234">
        <v>2.3199999999999998</v>
      </c>
      <c r="AG234">
        <v>2.36</v>
      </c>
      <c r="AH234">
        <v>19.59</v>
      </c>
      <c r="AI234">
        <v>25.05</v>
      </c>
      <c r="AJ234">
        <v>11.96</v>
      </c>
      <c r="AK234">
        <v>17.79</v>
      </c>
      <c r="AL234">
        <v>4.55</v>
      </c>
      <c r="AM234">
        <v>2.06</v>
      </c>
      <c r="AO234" s="27"/>
      <c r="AP234" s="27"/>
      <c r="AR234" s="27"/>
      <c r="AT234" s="27"/>
      <c r="AV234" s="27"/>
    </row>
    <row r="235" spans="1:48" ht="15.75" x14ac:dyDescent="0.25">
      <c r="B235" t="s">
        <v>376</v>
      </c>
      <c r="D235" s="23">
        <v>-25.757999999999999</v>
      </c>
      <c r="E235" s="23">
        <v>15.457000000000001</v>
      </c>
      <c r="Z235" s="27">
        <v>1.83</v>
      </c>
      <c r="AA235" s="27">
        <v>0.3</v>
      </c>
      <c r="AB235" s="27">
        <v>0.16</v>
      </c>
      <c r="AC235" s="27">
        <v>0.53</v>
      </c>
      <c r="AE235">
        <v>0</v>
      </c>
      <c r="AF235">
        <v>0</v>
      </c>
      <c r="AG235">
        <v>0</v>
      </c>
      <c r="AH235">
        <v>11.78</v>
      </c>
      <c r="AI235">
        <v>60.11</v>
      </c>
      <c r="AJ235">
        <v>19.04</v>
      </c>
      <c r="AK235">
        <v>7.61</v>
      </c>
      <c r="AL235">
        <v>1.1499999999999999</v>
      </c>
      <c r="AM235">
        <v>0.25</v>
      </c>
      <c r="AO235" s="27"/>
      <c r="AP235" s="27"/>
      <c r="AR235" s="27"/>
      <c r="AT235" s="27"/>
      <c r="AV235" s="27"/>
    </row>
    <row r="236" spans="1:48" ht="15.75" x14ac:dyDescent="0.25">
      <c r="B236" t="s">
        <v>377</v>
      </c>
      <c r="D236" s="23">
        <v>-25.757999999999999</v>
      </c>
      <c r="E236" s="23">
        <v>15.457000000000001</v>
      </c>
      <c r="Z236" s="27">
        <v>2.1800000000000002</v>
      </c>
      <c r="AA236" s="27">
        <v>0.35</v>
      </c>
      <c r="AB236" s="27">
        <v>0.17</v>
      </c>
      <c r="AC236" s="27">
        <v>0.51</v>
      </c>
      <c r="AE236">
        <v>0</v>
      </c>
      <c r="AF236">
        <v>0</v>
      </c>
      <c r="AG236">
        <v>0.04</v>
      </c>
      <c r="AH236">
        <v>2.84</v>
      </c>
      <c r="AI236">
        <v>29.53</v>
      </c>
      <c r="AJ236">
        <v>40.53</v>
      </c>
      <c r="AK236">
        <v>25.04</v>
      </c>
      <c r="AL236">
        <v>2.5299999999999998</v>
      </c>
      <c r="AM236">
        <v>0.49</v>
      </c>
      <c r="AO236" s="27"/>
      <c r="AP236" s="27"/>
      <c r="AR236" s="27"/>
      <c r="AT236" s="27"/>
      <c r="AV236" s="27"/>
    </row>
    <row r="237" spans="1:48" ht="15.75" x14ac:dyDescent="0.25">
      <c r="A237" s="4" t="s">
        <v>297</v>
      </c>
      <c r="B237" s="4" t="s">
        <v>370</v>
      </c>
      <c r="C237" s="4"/>
      <c r="D237" s="28">
        <v>-25.911000000000001</v>
      </c>
      <c r="E237" s="28">
        <v>15.363</v>
      </c>
      <c r="F237" s="4"/>
      <c r="G237" s="4"/>
      <c r="H237" s="4"/>
      <c r="I237" s="4"/>
      <c r="J237" s="4"/>
      <c r="K237" s="4"/>
      <c r="L237" s="4"/>
      <c r="M237" s="4"/>
      <c r="N237" s="4"/>
      <c r="O237" s="4"/>
      <c r="P237" s="4"/>
      <c r="Q237" s="4"/>
      <c r="R237" s="4"/>
      <c r="S237" s="4"/>
      <c r="T237" s="4"/>
      <c r="U237" s="4"/>
      <c r="V237" s="4"/>
      <c r="W237" s="4"/>
      <c r="X237" s="4"/>
      <c r="Y237" s="4"/>
      <c r="Z237" s="29">
        <v>2.06</v>
      </c>
      <c r="AA237" s="29">
        <v>0.48</v>
      </c>
      <c r="AB237" s="29">
        <v>0.23</v>
      </c>
      <c r="AC237" s="29">
        <v>0.51</v>
      </c>
      <c r="AD237" s="4"/>
      <c r="AE237" s="4">
        <v>0</v>
      </c>
      <c r="AF237" s="4">
        <v>0</v>
      </c>
      <c r="AG237" s="4">
        <v>3.34</v>
      </c>
      <c r="AH237" s="4">
        <v>15.74</v>
      </c>
      <c r="AI237" s="4">
        <v>77.94</v>
      </c>
      <c r="AJ237" s="4">
        <v>26.36</v>
      </c>
      <c r="AK237" s="4">
        <v>23.16</v>
      </c>
      <c r="AL237" s="4">
        <v>4.21</v>
      </c>
      <c r="AM237" s="4">
        <v>1.34</v>
      </c>
      <c r="AO237" s="27"/>
      <c r="AP237" s="27"/>
      <c r="AR237" s="27"/>
      <c r="AT237" s="27"/>
      <c r="AV237" s="27"/>
    </row>
    <row r="238" spans="1:48" ht="15.75" x14ac:dyDescent="0.25">
      <c r="B238" t="s">
        <v>366</v>
      </c>
      <c r="D238" s="23">
        <v>-25.911000000000001</v>
      </c>
      <c r="E238" s="23">
        <v>15.363</v>
      </c>
      <c r="Z238" s="27">
        <v>2.39</v>
      </c>
      <c r="AA238" s="27">
        <v>0.35</v>
      </c>
      <c r="AB238" s="27">
        <v>-0.01</v>
      </c>
      <c r="AC238" s="27">
        <v>0.48</v>
      </c>
      <c r="AE238">
        <v>0</v>
      </c>
      <c r="AF238">
        <v>0</v>
      </c>
      <c r="AG238">
        <v>0.18</v>
      </c>
      <c r="AH238">
        <v>1.25</v>
      </c>
      <c r="AI238">
        <v>13.01</v>
      </c>
      <c r="AJ238">
        <v>34.979999999999997</v>
      </c>
      <c r="AK238">
        <v>45.63</v>
      </c>
      <c r="AL238">
        <v>4.62</v>
      </c>
      <c r="AM238">
        <v>0.44</v>
      </c>
      <c r="AO238" s="27"/>
      <c r="AP238" s="27"/>
      <c r="AR238" s="27"/>
      <c r="AT238" s="27"/>
      <c r="AV238" s="27"/>
    </row>
    <row r="239" spans="1:48" ht="15.75" x14ac:dyDescent="0.25">
      <c r="B239" t="s">
        <v>262</v>
      </c>
      <c r="D239" s="23">
        <v>-25.911000000000001</v>
      </c>
      <c r="E239" s="23">
        <v>15.363</v>
      </c>
      <c r="Z239" s="27">
        <v>1.86</v>
      </c>
      <c r="AA239" s="27">
        <v>0.88</v>
      </c>
      <c r="AB239" s="27">
        <v>0.44</v>
      </c>
      <c r="AC239" s="27">
        <v>0.46</v>
      </c>
      <c r="AE239">
        <v>0</v>
      </c>
      <c r="AF239">
        <v>1.01</v>
      </c>
      <c r="AG239">
        <v>11.44</v>
      </c>
      <c r="AH239">
        <v>33.29</v>
      </c>
      <c r="AI239">
        <v>19.100000000000001</v>
      </c>
      <c r="AJ239">
        <v>8.0399999999999991</v>
      </c>
      <c r="AK239">
        <v>11.98</v>
      </c>
      <c r="AL239">
        <v>7.83</v>
      </c>
      <c r="AM239">
        <v>5.93</v>
      </c>
      <c r="AO239" s="27"/>
      <c r="AP239" s="27"/>
      <c r="AR239" s="27"/>
      <c r="AT239" s="27"/>
      <c r="AV239" s="27"/>
    </row>
    <row r="240" spans="1:48" ht="15.75" x14ac:dyDescent="0.25">
      <c r="B240" t="s">
        <v>263</v>
      </c>
      <c r="D240" s="23">
        <v>-25.911000000000001</v>
      </c>
      <c r="E240" s="23">
        <v>15.363</v>
      </c>
      <c r="Z240" s="27">
        <v>2.0499999999999998</v>
      </c>
      <c r="AA240" s="27">
        <v>0.9</v>
      </c>
      <c r="AB240" s="27">
        <v>0.17</v>
      </c>
      <c r="AC240" s="27">
        <v>0.43</v>
      </c>
      <c r="AE240">
        <v>0</v>
      </c>
      <c r="AF240">
        <v>1.69</v>
      </c>
      <c r="AG240">
        <v>12.5</v>
      </c>
      <c r="AH240">
        <v>24.77</v>
      </c>
      <c r="AI240">
        <v>21.99</v>
      </c>
      <c r="AJ240">
        <v>20.16</v>
      </c>
      <c r="AK240">
        <v>28.27</v>
      </c>
      <c r="AL240">
        <v>9.52</v>
      </c>
      <c r="AM240">
        <v>6.43</v>
      </c>
      <c r="AO240" s="27"/>
      <c r="AP240" s="27"/>
      <c r="AR240" s="27"/>
      <c r="AT240" s="27"/>
      <c r="AV240" s="27"/>
    </row>
    <row r="241" spans="1:48" ht="15.75" x14ac:dyDescent="0.25">
      <c r="B241" s="27" t="s">
        <v>269</v>
      </c>
      <c r="D241" s="23">
        <v>-25.911000000000001</v>
      </c>
      <c r="E241" s="23">
        <v>15.363</v>
      </c>
      <c r="Z241" s="27">
        <v>2.54</v>
      </c>
      <c r="AA241" s="27">
        <v>0.5</v>
      </c>
      <c r="AB241" s="27">
        <v>-0.04</v>
      </c>
      <c r="AC241" s="27">
        <v>0.61</v>
      </c>
      <c r="AN241" t="s">
        <v>386</v>
      </c>
      <c r="AO241" s="27"/>
      <c r="AP241" s="27"/>
      <c r="AR241" s="27"/>
      <c r="AT241" s="27"/>
      <c r="AV241" s="27"/>
    </row>
    <row r="242" spans="1:48" ht="15.75" x14ac:dyDescent="0.25">
      <c r="B242" t="s">
        <v>265</v>
      </c>
      <c r="D242" s="23">
        <v>-25.911000000000001</v>
      </c>
      <c r="E242" s="23">
        <v>15.363</v>
      </c>
      <c r="Z242" s="27">
        <v>1.95</v>
      </c>
      <c r="AA242" s="27">
        <v>0.91</v>
      </c>
      <c r="AB242" s="27">
        <v>0.26</v>
      </c>
      <c r="AC242" s="27">
        <v>0.46</v>
      </c>
      <c r="AE242">
        <v>0</v>
      </c>
      <c r="AF242">
        <v>1.67</v>
      </c>
      <c r="AG242">
        <v>12.52</v>
      </c>
      <c r="AH242">
        <v>25.53</v>
      </c>
      <c r="AI242">
        <v>15.32</v>
      </c>
      <c r="AJ242">
        <v>10.36</v>
      </c>
      <c r="AK242">
        <v>18.8</v>
      </c>
      <c r="AL242">
        <v>9.61</v>
      </c>
      <c r="AM242">
        <v>4.9000000000000004</v>
      </c>
      <c r="AO242" s="27"/>
      <c r="AP242" s="27"/>
      <c r="AR242" s="27"/>
      <c r="AT242" s="27"/>
      <c r="AV242" s="27"/>
    </row>
    <row r="243" spans="1:48" ht="15.75" x14ac:dyDescent="0.25">
      <c r="B243" t="s">
        <v>378</v>
      </c>
      <c r="D243" s="23">
        <v>-25.911000000000001</v>
      </c>
      <c r="E243" s="23">
        <v>15.363</v>
      </c>
      <c r="Z243" s="27">
        <v>2.13</v>
      </c>
      <c r="AA243" s="27">
        <v>0.54</v>
      </c>
      <c r="AB243" s="27">
        <v>-0.01</v>
      </c>
      <c r="AC243" s="27">
        <v>0.45</v>
      </c>
      <c r="AE243">
        <v>0</v>
      </c>
      <c r="AF243">
        <v>0</v>
      </c>
      <c r="AG243">
        <v>0</v>
      </c>
      <c r="AH243">
        <v>8.2100000000000009</v>
      </c>
      <c r="AI243">
        <v>30.11</v>
      </c>
      <c r="AJ243">
        <v>26.99</v>
      </c>
      <c r="AK243">
        <v>25.58</v>
      </c>
      <c r="AL243">
        <v>5.49</v>
      </c>
      <c r="AM243">
        <v>2.09</v>
      </c>
      <c r="AO243" s="27"/>
      <c r="AP243" s="27"/>
      <c r="AR243" s="27"/>
      <c r="AT243" s="27"/>
      <c r="AV243" s="27"/>
    </row>
    <row r="244" spans="1:48" ht="15.75" x14ac:dyDescent="0.25">
      <c r="A244" s="4" t="s">
        <v>298</v>
      </c>
      <c r="B244" s="4" t="s">
        <v>320</v>
      </c>
      <c r="C244" s="4"/>
      <c r="D244" s="28">
        <f>-25.51</f>
        <v>-25.51</v>
      </c>
      <c r="E244" s="28">
        <v>15.265000000000001</v>
      </c>
      <c r="F244" s="4"/>
      <c r="G244" s="4"/>
      <c r="H244" s="4"/>
      <c r="I244" s="4"/>
      <c r="J244" s="4"/>
      <c r="K244" s="4"/>
      <c r="L244" s="4"/>
      <c r="M244" s="4"/>
      <c r="N244" s="4"/>
      <c r="O244" s="4"/>
      <c r="P244" s="4"/>
      <c r="Q244" s="4"/>
      <c r="R244" s="4"/>
      <c r="S244" s="4"/>
      <c r="T244" s="4"/>
      <c r="U244" s="4"/>
      <c r="V244" s="4"/>
      <c r="W244" s="4"/>
      <c r="X244" s="4"/>
      <c r="Y244" s="4"/>
      <c r="Z244" s="29">
        <v>1.99</v>
      </c>
      <c r="AA244" s="29">
        <v>0.93</v>
      </c>
      <c r="AB244" s="29">
        <v>0.44</v>
      </c>
      <c r="AC244" s="29">
        <v>0.46</v>
      </c>
      <c r="AD244" s="4"/>
      <c r="AE244" s="4">
        <v>0</v>
      </c>
      <c r="AF244" s="4">
        <v>0.52</v>
      </c>
      <c r="AG244" s="4">
        <v>7.62</v>
      </c>
      <c r="AH244" s="4">
        <v>33.65</v>
      </c>
      <c r="AI244" s="4">
        <v>18.68</v>
      </c>
      <c r="AJ244" s="4">
        <v>7.87</v>
      </c>
      <c r="AK244" s="4">
        <v>13.02</v>
      </c>
      <c r="AL244" s="4">
        <v>7.54</v>
      </c>
      <c r="AM244" s="4">
        <v>7.16</v>
      </c>
      <c r="AO244" s="27"/>
      <c r="AP244" s="27"/>
      <c r="AR244" s="27"/>
      <c r="AT244" s="27"/>
      <c r="AV244" s="27"/>
    </row>
    <row r="245" spans="1:48" ht="15.75" x14ac:dyDescent="0.25">
      <c r="B245" t="s">
        <v>265</v>
      </c>
      <c r="D245" s="23">
        <f>-25.51</f>
        <v>-25.51</v>
      </c>
      <c r="E245" s="23">
        <v>15.265000000000001</v>
      </c>
      <c r="Z245" s="27">
        <v>1.83</v>
      </c>
      <c r="AA245" s="27">
        <v>0.89</v>
      </c>
      <c r="AB245" s="27">
        <v>0.43</v>
      </c>
      <c r="AC245" s="27">
        <v>0.48</v>
      </c>
      <c r="AE245">
        <v>0</v>
      </c>
      <c r="AF245">
        <v>0.75</v>
      </c>
      <c r="AG245">
        <v>13.39</v>
      </c>
      <c r="AH245">
        <v>35.6</v>
      </c>
      <c r="AI245">
        <v>13.49</v>
      </c>
      <c r="AJ245">
        <v>7.87</v>
      </c>
      <c r="AK245">
        <v>14.1</v>
      </c>
      <c r="AL245">
        <v>6.35</v>
      </c>
      <c r="AM245">
        <v>5.46</v>
      </c>
      <c r="AO245" s="27"/>
      <c r="AP245" s="27"/>
      <c r="AR245" s="27"/>
      <c r="AT245" s="27"/>
      <c r="AV245" s="27"/>
    </row>
    <row r="246" spans="1:48" ht="15.75" x14ac:dyDescent="0.25">
      <c r="B246" t="s">
        <v>270</v>
      </c>
      <c r="D246" s="23">
        <f>-25.51</f>
        <v>-25.51</v>
      </c>
      <c r="E246" s="23">
        <v>15.265000000000001</v>
      </c>
      <c r="Z246" s="27">
        <v>1.84</v>
      </c>
      <c r="AA246" s="27">
        <v>0.87</v>
      </c>
      <c r="AB246" s="27">
        <v>0.34</v>
      </c>
      <c r="AC246" s="27">
        <v>0.45</v>
      </c>
      <c r="AE246">
        <v>0</v>
      </c>
      <c r="AF246">
        <v>1.52</v>
      </c>
      <c r="AG246">
        <v>15.67</v>
      </c>
      <c r="AH246">
        <v>29.46</v>
      </c>
      <c r="AI246">
        <v>14.74</v>
      </c>
      <c r="AJ246">
        <v>9.39</v>
      </c>
      <c r="AK246">
        <v>16.329999999999998</v>
      </c>
      <c r="AL246">
        <v>6.89</v>
      </c>
      <c r="AM246">
        <v>4.08</v>
      </c>
      <c r="AO246" s="27"/>
      <c r="AP246" s="27"/>
      <c r="AR246" s="27"/>
      <c r="AT246" s="27"/>
      <c r="AV246" s="27"/>
    </row>
    <row r="247" spans="1:48" ht="15.75" x14ac:dyDescent="0.25">
      <c r="A247" s="4" t="s">
        <v>299</v>
      </c>
      <c r="B247" s="4" t="s">
        <v>370</v>
      </c>
      <c r="C247" s="4"/>
      <c r="D247" s="28">
        <v>-25.212</v>
      </c>
      <c r="E247" s="28">
        <v>14.909000000000001</v>
      </c>
      <c r="F247" s="4"/>
      <c r="G247" s="4"/>
      <c r="H247" s="4"/>
      <c r="I247" s="4"/>
      <c r="J247" s="4"/>
      <c r="K247" s="4"/>
      <c r="L247" s="4"/>
      <c r="M247" s="4"/>
      <c r="N247" s="4"/>
      <c r="O247" s="4"/>
      <c r="P247" s="4"/>
      <c r="Q247" s="4"/>
      <c r="R247" s="4"/>
      <c r="S247" s="4"/>
      <c r="T247" s="4"/>
      <c r="U247" s="4"/>
      <c r="V247" s="4"/>
      <c r="W247" s="4"/>
      <c r="X247" s="4"/>
      <c r="Y247" s="4"/>
      <c r="Z247" s="29">
        <v>2.2200000000000002</v>
      </c>
      <c r="AA247" s="29">
        <v>0.37</v>
      </c>
      <c r="AB247" s="29">
        <v>0.24</v>
      </c>
      <c r="AC247" s="29">
        <v>0.51</v>
      </c>
      <c r="AD247" s="4"/>
      <c r="AE247" s="4">
        <v>0</v>
      </c>
      <c r="AF247" s="4">
        <v>0</v>
      </c>
      <c r="AG247" s="4">
        <v>0</v>
      </c>
      <c r="AH247" s="4">
        <v>0.37</v>
      </c>
      <c r="AI247" s="4">
        <v>31.87</v>
      </c>
      <c r="AJ247" s="4">
        <v>46.63</v>
      </c>
      <c r="AK247" s="4">
        <v>16.440000000000001</v>
      </c>
      <c r="AL247" s="4">
        <v>3.36</v>
      </c>
      <c r="AM247" s="4">
        <v>1.1599999999999999</v>
      </c>
      <c r="AO247" s="27"/>
      <c r="AP247" s="27"/>
      <c r="AR247" s="27"/>
      <c r="AT247" s="27"/>
      <c r="AV247" s="27"/>
    </row>
    <row r="248" spans="1:48" ht="15.75" x14ac:dyDescent="0.25">
      <c r="B248" t="s">
        <v>262</v>
      </c>
      <c r="D248" s="23">
        <v>-25.212</v>
      </c>
      <c r="E248" s="23">
        <v>14.909000000000001</v>
      </c>
      <c r="Z248" s="27">
        <v>1.97</v>
      </c>
      <c r="AA248" s="27">
        <v>1.1000000000000001</v>
      </c>
      <c r="AB248" s="27">
        <v>0.14000000000000001</v>
      </c>
      <c r="AC248" s="27">
        <v>0.47</v>
      </c>
      <c r="AE248">
        <v>0</v>
      </c>
      <c r="AF248">
        <v>0</v>
      </c>
      <c r="AG248">
        <v>0</v>
      </c>
      <c r="AH248">
        <v>16.91</v>
      </c>
      <c r="AI248">
        <v>18.89</v>
      </c>
      <c r="AJ248">
        <v>14.05</v>
      </c>
      <c r="AK248">
        <v>10.73</v>
      </c>
      <c r="AL248">
        <v>7.36</v>
      </c>
      <c r="AM248">
        <v>9.14</v>
      </c>
      <c r="AO248" s="27"/>
      <c r="AP248" s="27"/>
    </row>
    <row r="249" spans="1:48" ht="15.75" x14ac:dyDescent="0.25">
      <c r="B249" t="s">
        <v>263</v>
      </c>
      <c r="D249" s="23">
        <v>-25.212</v>
      </c>
      <c r="E249" s="23">
        <v>14.909000000000001</v>
      </c>
      <c r="Z249" s="27">
        <v>2.0099999999999998</v>
      </c>
      <c r="AA249" s="27">
        <v>1.25</v>
      </c>
      <c r="AB249" s="27">
        <v>0.27</v>
      </c>
      <c r="AC249" s="27">
        <v>0.4</v>
      </c>
      <c r="AE249">
        <v>0</v>
      </c>
      <c r="AF249">
        <v>0</v>
      </c>
      <c r="AG249">
        <v>0</v>
      </c>
      <c r="AH249">
        <v>16.86</v>
      </c>
      <c r="AI249">
        <v>8.51</v>
      </c>
      <c r="AJ249">
        <v>7.1</v>
      </c>
      <c r="AK249">
        <v>9.19</v>
      </c>
      <c r="AL249">
        <v>10.53</v>
      </c>
      <c r="AM249">
        <v>13.12</v>
      </c>
      <c r="AO249" s="27"/>
      <c r="AP249" s="27"/>
    </row>
    <row r="250" spans="1:48" ht="15.75" x14ac:dyDescent="0.25">
      <c r="B250" t="s">
        <v>265</v>
      </c>
      <c r="D250" s="23">
        <v>-25.212</v>
      </c>
      <c r="E250" s="23">
        <v>14.909000000000001</v>
      </c>
      <c r="Z250" s="27">
        <v>2.15</v>
      </c>
      <c r="AA250" s="27">
        <v>1.17</v>
      </c>
      <c r="AB250" s="27">
        <v>0.13</v>
      </c>
      <c r="AC250" s="27">
        <v>0.4</v>
      </c>
      <c r="AE250">
        <v>0</v>
      </c>
      <c r="AF250">
        <v>0</v>
      </c>
      <c r="AG250">
        <v>0</v>
      </c>
      <c r="AH250">
        <v>17.829999999999998</v>
      </c>
      <c r="AI250">
        <v>11.72</v>
      </c>
      <c r="AJ250">
        <v>8.64</v>
      </c>
      <c r="AK250">
        <v>10.44</v>
      </c>
      <c r="AL250">
        <v>12.18</v>
      </c>
      <c r="AM250">
        <v>14.22</v>
      </c>
      <c r="AO250" s="27"/>
      <c r="AP250" s="27"/>
    </row>
    <row r="251" spans="1:48" ht="15.75" x14ac:dyDescent="0.25">
      <c r="A251" s="4" t="s">
        <v>300</v>
      </c>
      <c r="B251" s="4" t="s">
        <v>372</v>
      </c>
      <c r="C251" s="4"/>
      <c r="D251" s="4" t="s">
        <v>302</v>
      </c>
      <c r="E251" s="4" t="s">
        <v>303</v>
      </c>
      <c r="F251" s="4"/>
      <c r="G251" s="4"/>
      <c r="H251" s="4"/>
      <c r="I251" s="4"/>
      <c r="J251" s="4"/>
      <c r="K251" s="4"/>
      <c r="L251" s="4"/>
      <c r="M251" s="4"/>
      <c r="N251" s="4"/>
      <c r="O251" s="4"/>
      <c r="P251" s="4"/>
      <c r="Q251" s="4"/>
      <c r="R251" s="4"/>
      <c r="S251" s="4"/>
      <c r="T251" s="4"/>
      <c r="U251" s="4"/>
      <c r="V251" s="4"/>
      <c r="W251" s="4"/>
      <c r="X251" s="4"/>
      <c r="Y251" s="4"/>
      <c r="Z251" s="29">
        <v>2.4</v>
      </c>
      <c r="AA251" s="29">
        <v>0.36</v>
      </c>
      <c r="AB251" s="29">
        <v>0.13</v>
      </c>
      <c r="AC251" s="29">
        <v>0.49</v>
      </c>
      <c r="AD251" s="4"/>
      <c r="AE251" s="4">
        <v>0</v>
      </c>
      <c r="AF251" s="4">
        <v>0</v>
      </c>
      <c r="AG251" s="4">
        <v>0</v>
      </c>
      <c r="AH251" s="4">
        <v>1.67</v>
      </c>
      <c r="AI251" s="4">
        <v>12.02</v>
      </c>
      <c r="AJ251" s="4">
        <v>36.31</v>
      </c>
      <c r="AK251" s="4">
        <v>43.52</v>
      </c>
      <c r="AL251" s="4">
        <v>5.23</v>
      </c>
      <c r="AM251" s="4">
        <v>1.65</v>
      </c>
      <c r="AO251" s="27"/>
      <c r="AP251" s="27"/>
    </row>
    <row r="252" spans="1:48" ht="15.75" x14ac:dyDescent="0.25">
      <c r="B252" t="s">
        <v>373</v>
      </c>
      <c r="D252" t="s">
        <v>302</v>
      </c>
      <c r="E252" t="s">
        <v>303</v>
      </c>
      <c r="Z252" s="27">
        <v>2.5</v>
      </c>
      <c r="AA252" s="27">
        <v>0.38</v>
      </c>
      <c r="AB252" s="27">
        <v>0.01</v>
      </c>
      <c r="AC252" s="27">
        <v>0.45</v>
      </c>
      <c r="AE252">
        <v>0</v>
      </c>
      <c r="AF252">
        <v>0</v>
      </c>
      <c r="AG252">
        <v>0</v>
      </c>
      <c r="AH252">
        <v>0.28999999999999998</v>
      </c>
      <c r="AI252">
        <v>7.73</v>
      </c>
      <c r="AJ252">
        <v>32.71</v>
      </c>
      <c r="AK252">
        <v>50.82</v>
      </c>
      <c r="AL252">
        <v>7.04</v>
      </c>
      <c r="AM252">
        <v>1.32</v>
      </c>
      <c r="AO252" s="27"/>
      <c r="AP252" s="27"/>
    </row>
    <row r="253" spans="1:48" ht="15.75" x14ac:dyDescent="0.25">
      <c r="B253" t="s">
        <v>262</v>
      </c>
      <c r="D253" t="s">
        <v>302</v>
      </c>
      <c r="E253" t="s">
        <v>303</v>
      </c>
      <c r="Z253" s="27">
        <v>1.9</v>
      </c>
      <c r="AA253" s="27">
        <v>1</v>
      </c>
      <c r="AB253" s="27">
        <v>0.28000000000000003</v>
      </c>
      <c r="AC253" s="27">
        <v>0.44</v>
      </c>
      <c r="AE253">
        <v>0</v>
      </c>
      <c r="AF253">
        <v>4.25</v>
      </c>
      <c r="AG253">
        <v>17.34</v>
      </c>
      <c r="AH253">
        <v>20.25</v>
      </c>
      <c r="AI253">
        <v>14.32</v>
      </c>
      <c r="AJ253">
        <v>10.75</v>
      </c>
      <c r="AK253">
        <v>15.04</v>
      </c>
      <c r="AL253">
        <v>8.19</v>
      </c>
      <c r="AM253">
        <v>7.68</v>
      </c>
      <c r="AO253" s="27"/>
      <c r="AP253" s="27"/>
    </row>
    <row r="254" spans="1:48" ht="15.75" x14ac:dyDescent="0.25">
      <c r="B254" t="s">
        <v>263</v>
      </c>
      <c r="D254" t="s">
        <v>302</v>
      </c>
      <c r="E254" t="s">
        <v>303</v>
      </c>
      <c r="Z254" s="27">
        <v>2.11</v>
      </c>
      <c r="AA254" s="27">
        <v>0.73</v>
      </c>
      <c r="AB254" s="27">
        <v>-0.02</v>
      </c>
      <c r="AC254" s="27">
        <v>0.49</v>
      </c>
      <c r="AE254">
        <v>0</v>
      </c>
      <c r="AF254">
        <v>0.87</v>
      </c>
      <c r="AG254">
        <v>5.6</v>
      </c>
      <c r="AH254">
        <v>15.96</v>
      </c>
      <c r="AI254">
        <v>20.04</v>
      </c>
      <c r="AJ254">
        <v>20.34</v>
      </c>
      <c r="AK254">
        <v>25.69</v>
      </c>
      <c r="AL254">
        <v>6.95</v>
      </c>
      <c r="AM254">
        <v>3.78</v>
      </c>
      <c r="AO254" s="27"/>
      <c r="AP254" s="27"/>
    </row>
    <row r="255" spans="1:48" ht="15.75" x14ac:dyDescent="0.25">
      <c r="B255" t="s">
        <v>265</v>
      </c>
      <c r="D255" t="s">
        <v>302</v>
      </c>
      <c r="E255" t="s">
        <v>303</v>
      </c>
      <c r="Z255" s="27">
        <v>1.93</v>
      </c>
      <c r="AA255" s="27">
        <v>0.96</v>
      </c>
      <c r="AB255" s="27">
        <v>0.09</v>
      </c>
      <c r="AC255" s="27">
        <v>0.46</v>
      </c>
      <c r="AE255">
        <v>0.97</v>
      </c>
      <c r="AF255">
        <v>10.83</v>
      </c>
      <c r="AG255">
        <v>14.16</v>
      </c>
      <c r="AH255">
        <v>12.73</v>
      </c>
      <c r="AI255">
        <v>10.86</v>
      </c>
      <c r="AJ255">
        <v>14.61</v>
      </c>
      <c r="AK255">
        <v>24.09</v>
      </c>
      <c r="AL255">
        <v>7.95</v>
      </c>
      <c r="AM255">
        <v>5.07</v>
      </c>
      <c r="AO255" s="27"/>
      <c r="AP255" s="27"/>
    </row>
    <row r="256" spans="1:48" ht="15.75" x14ac:dyDescent="0.25">
      <c r="B256" t="s">
        <v>379</v>
      </c>
      <c r="D256" t="s">
        <v>302</v>
      </c>
      <c r="E256" t="s">
        <v>303</v>
      </c>
      <c r="Z256" s="27">
        <v>2.2999999999999998</v>
      </c>
      <c r="AA256" s="27">
        <v>0.35</v>
      </c>
      <c r="AB256" s="27">
        <v>0.24</v>
      </c>
      <c r="AC256" s="27">
        <v>0.54</v>
      </c>
      <c r="AN256" t="s">
        <v>386</v>
      </c>
      <c r="AO256" s="27"/>
      <c r="AP256" s="27"/>
    </row>
    <row r="257" spans="1:48" ht="15.75" x14ac:dyDescent="0.25">
      <c r="A257" s="4" t="s">
        <v>301</v>
      </c>
      <c r="B257" s="4" t="s">
        <v>370</v>
      </c>
      <c r="C257" s="4"/>
      <c r="D257" s="4" t="s">
        <v>302</v>
      </c>
      <c r="E257" s="4" t="s">
        <v>303</v>
      </c>
      <c r="F257" s="4"/>
      <c r="G257" s="4"/>
      <c r="H257" s="4"/>
      <c r="I257" s="4"/>
      <c r="J257" s="4"/>
      <c r="K257" s="4"/>
      <c r="L257" s="4"/>
      <c r="M257" s="4"/>
      <c r="N257" s="4"/>
      <c r="O257" s="4"/>
      <c r="P257" s="4"/>
      <c r="Q257" s="4"/>
      <c r="R257" s="4"/>
      <c r="S257" s="4"/>
      <c r="T257" s="4"/>
      <c r="U257" s="4"/>
      <c r="V257" s="4"/>
      <c r="W257" s="4"/>
      <c r="X257" s="4"/>
      <c r="Y257" s="4"/>
      <c r="Z257" s="29">
        <v>2.2999999999999998</v>
      </c>
      <c r="AA257" s="29">
        <v>0.47</v>
      </c>
      <c r="AB257" s="29">
        <v>0.25</v>
      </c>
      <c r="AC257" s="29">
        <v>0.51</v>
      </c>
      <c r="AD257" s="4"/>
      <c r="AE257" s="4">
        <v>0</v>
      </c>
      <c r="AF257" s="4">
        <v>0</v>
      </c>
      <c r="AG257" s="4">
        <v>0.04</v>
      </c>
      <c r="AH257" s="4">
        <v>5.68</v>
      </c>
      <c r="AI257" s="4">
        <v>25.82</v>
      </c>
      <c r="AJ257" s="4">
        <v>34.590000000000003</v>
      </c>
      <c r="AK257" s="4">
        <v>24.68</v>
      </c>
      <c r="AL257" s="4">
        <v>7.26</v>
      </c>
      <c r="AM257" s="4">
        <v>2.21</v>
      </c>
      <c r="AO257" s="27"/>
      <c r="AP257" s="27"/>
    </row>
    <row r="258" spans="1:48" ht="15.75" x14ac:dyDescent="0.25">
      <c r="B258" t="s">
        <v>366</v>
      </c>
      <c r="D258" t="s">
        <v>302</v>
      </c>
      <c r="E258" t="s">
        <v>303</v>
      </c>
      <c r="Z258" s="27">
        <v>2.2400000000000002</v>
      </c>
      <c r="AA258" s="27">
        <v>0.37</v>
      </c>
      <c r="AB258" s="27">
        <v>0.02</v>
      </c>
      <c r="AC258" s="27">
        <v>0.49</v>
      </c>
      <c r="AE258">
        <v>0</v>
      </c>
      <c r="AF258">
        <v>0</v>
      </c>
      <c r="AG258">
        <v>0</v>
      </c>
      <c r="AH258">
        <v>1.64</v>
      </c>
      <c r="AI258">
        <v>25.73</v>
      </c>
      <c r="AJ258">
        <v>47.95</v>
      </c>
      <c r="AK258">
        <v>22.11</v>
      </c>
      <c r="AL258">
        <v>2.34</v>
      </c>
      <c r="AM258">
        <v>0.22</v>
      </c>
      <c r="AO258" s="27"/>
      <c r="AP258" s="27"/>
    </row>
    <row r="259" spans="1:48" ht="15.75" x14ac:dyDescent="0.25">
      <c r="B259" t="s">
        <v>262</v>
      </c>
      <c r="D259" t="s">
        <v>302</v>
      </c>
      <c r="E259" t="s">
        <v>303</v>
      </c>
      <c r="Z259" s="27">
        <v>1.98</v>
      </c>
      <c r="AA259" s="27">
        <v>0.63</v>
      </c>
      <c r="AB259" s="27">
        <v>0.26</v>
      </c>
      <c r="AC259" s="27">
        <v>0.51</v>
      </c>
      <c r="AE259">
        <v>0</v>
      </c>
      <c r="AF259">
        <v>0</v>
      </c>
      <c r="AG259">
        <v>2.98</v>
      </c>
      <c r="AH259">
        <v>21.47</v>
      </c>
      <c r="AI259">
        <v>31.19</v>
      </c>
      <c r="AJ259">
        <v>24.09</v>
      </c>
      <c r="AK259">
        <v>10.74</v>
      </c>
      <c r="AL259">
        <v>4.83</v>
      </c>
      <c r="AM259">
        <v>2.97</v>
      </c>
      <c r="AO259" s="27"/>
      <c r="AP259" s="27"/>
      <c r="AR259" s="27"/>
      <c r="AT259" s="27"/>
      <c r="AV259" s="27"/>
    </row>
    <row r="260" spans="1:48" ht="15.75" x14ac:dyDescent="0.25">
      <c r="B260" t="s">
        <v>263</v>
      </c>
      <c r="D260" t="s">
        <v>302</v>
      </c>
      <c r="E260" t="s">
        <v>303</v>
      </c>
      <c r="Z260" s="27">
        <v>2.11</v>
      </c>
      <c r="AA260" s="27">
        <v>0.63</v>
      </c>
      <c r="AB260" s="27">
        <v>0.27</v>
      </c>
      <c r="AC260" s="27">
        <v>0.54</v>
      </c>
      <c r="AE260">
        <v>0</v>
      </c>
      <c r="AF260">
        <v>0</v>
      </c>
      <c r="AG260">
        <v>1.87</v>
      </c>
      <c r="AH260">
        <v>14.54</v>
      </c>
      <c r="AI260">
        <v>29.38</v>
      </c>
      <c r="AJ260">
        <v>32.090000000000003</v>
      </c>
      <c r="AK260">
        <v>12.68</v>
      </c>
      <c r="AL260">
        <v>5.0999999999999996</v>
      </c>
      <c r="AM260">
        <v>2.97</v>
      </c>
      <c r="AO260" s="27"/>
      <c r="AP260" s="27"/>
      <c r="AR260" s="27"/>
      <c r="AT260" s="27"/>
      <c r="AV260" s="27"/>
    </row>
    <row r="261" spans="1:48" ht="15.75" x14ac:dyDescent="0.25">
      <c r="B261" t="s">
        <v>264</v>
      </c>
      <c r="D261" t="s">
        <v>302</v>
      </c>
      <c r="E261" t="s">
        <v>303</v>
      </c>
      <c r="Z261" s="27">
        <v>2.0499999999999998</v>
      </c>
      <c r="AA261" s="27">
        <v>0.55000000000000004</v>
      </c>
      <c r="AB261" s="27">
        <v>0.36</v>
      </c>
      <c r="AC261" s="27">
        <v>0.49</v>
      </c>
      <c r="AE261">
        <v>0</v>
      </c>
      <c r="AF261">
        <v>0</v>
      </c>
      <c r="AG261">
        <v>0.16</v>
      </c>
      <c r="AH261">
        <v>16.489999999999998</v>
      </c>
      <c r="AI261">
        <v>38.729999999999997</v>
      </c>
      <c r="AJ261">
        <v>23.03</v>
      </c>
      <c r="AK261">
        <v>12.83</v>
      </c>
      <c r="AL261">
        <v>5.88</v>
      </c>
      <c r="AM261">
        <v>2.23</v>
      </c>
      <c r="AO261" s="27"/>
      <c r="AP261" s="27"/>
      <c r="AR261" s="27"/>
      <c r="AT261" s="27"/>
      <c r="AV261" s="27"/>
    </row>
    <row r="262" spans="1:48" ht="15.75" x14ac:dyDescent="0.25">
      <c r="B262" t="s">
        <v>265</v>
      </c>
      <c r="D262" t="s">
        <v>302</v>
      </c>
      <c r="E262" t="s">
        <v>303</v>
      </c>
      <c r="Z262" s="27">
        <v>2.25</v>
      </c>
      <c r="AA262" s="27">
        <v>0.78</v>
      </c>
      <c r="AB262" s="27">
        <v>0.14000000000000001</v>
      </c>
      <c r="AC262" s="27">
        <v>0.5</v>
      </c>
      <c r="AE262">
        <v>0</v>
      </c>
      <c r="AF262">
        <v>0</v>
      </c>
      <c r="AG262">
        <v>3.52</v>
      </c>
      <c r="AH262">
        <v>13.39</v>
      </c>
      <c r="AI262">
        <v>22.32</v>
      </c>
      <c r="AJ262">
        <v>27.52</v>
      </c>
      <c r="AK262">
        <v>17.600000000000001</v>
      </c>
      <c r="AL262">
        <v>7.68</v>
      </c>
      <c r="AM262">
        <v>5.2</v>
      </c>
      <c r="AO262" s="27"/>
      <c r="AP262" s="27"/>
      <c r="AR262" s="27"/>
      <c r="AT262" s="27"/>
      <c r="AV262" s="27"/>
    </row>
    <row r="263" spans="1:48" ht="15.75" x14ac:dyDescent="0.25">
      <c r="B263" t="s">
        <v>380</v>
      </c>
      <c r="D263" t="s">
        <v>302</v>
      </c>
      <c r="E263" t="s">
        <v>303</v>
      </c>
      <c r="Z263" s="27">
        <v>2.27</v>
      </c>
      <c r="AA263" s="27">
        <v>0.22</v>
      </c>
      <c r="AB263" s="27">
        <v>0.09</v>
      </c>
      <c r="AC263" s="27">
        <v>0.53</v>
      </c>
      <c r="AE263">
        <v>0</v>
      </c>
      <c r="AF263">
        <v>0</v>
      </c>
      <c r="AG263">
        <v>0</v>
      </c>
      <c r="AH263">
        <v>0.04</v>
      </c>
      <c r="AI263">
        <v>8.27</v>
      </c>
      <c r="AJ263">
        <v>77.760000000000005</v>
      </c>
      <c r="AK263">
        <v>13.01</v>
      </c>
      <c r="AL263">
        <v>0.61</v>
      </c>
      <c r="AM263">
        <v>0.19</v>
      </c>
    </row>
    <row r="264" spans="1:48" ht="15.75" x14ac:dyDescent="0.25">
      <c r="A264" s="4" t="s">
        <v>304</v>
      </c>
      <c r="B264" s="4" t="s">
        <v>381</v>
      </c>
      <c r="C264" s="4"/>
      <c r="D264" s="28">
        <v>-23.751999999999999</v>
      </c>
      <c r="E264" s="28">
        <v>15.362</v>
      </c>
      <c r="F264" s="4"/>
      <c r="G264" s="4"/>
      <c r="H264" s="4"/>
      <c r="I264" s="4"/>
      <c r="J264" s="4"/>
      <c r="K264" s="4"/>
      <c r="L264" s="4"/>
      <c r="M264" s="4"/>
      <c r="N264" s="4"/>
      <c r="O264" s="4"/>
      <c r="P264" s="4"/>
      <c r="Q264" s="4"/>
      <c r="R264" s="4"/>
      <c r="S264" s="4"/>
      <c r="T264" s="4"/>
      <c r="U264" s="4"/>
      <c r="V264" s="4"/>
      <c r="W264" s="4"/>
      <c r="X264" s="4"/>
      <c r="Y264" s="4"/>
      <c r="Z264" s="29">
        <v>2.57</v>
      </c>
      <c r="AA264" s="29">
        <v>0.25</v>
      </c>
      <c r="AB264" s="29">
        <v>7.0000000000000007E-2</v>
      </c>
      <c r="AC264" s="29">
        <v>0.51</v>
      </c>
      <c r="AD264" s="4"/>
      <c r="AE264" s="4">
        <v>0</v>
      </c>
      <c r="AF264" s="4">
        <v>0</v>
      </c>
      <c r="AG264" s="4">
        <v>0</v>
      </c>
      <c r="AH264" s="4">
        <v>0</v>
      </c>
      <c r="AI264" s="4">
        <v>0.83</v>
      </c>
      <c r="AJ264" s="4">
        <v>38.69</v>
      </c>
      <c r="AK264" s="4">
        <v>54.93</v>
      </c>
      <c r="AL264" s="4">
        <v>5.08</v>
      </c>
      <c r="AM264" s="4">
        <v>0.43</v>
      </c>
    </row>
    <row r="265" spans="1:48" ht="15.75" x14ac:dyDescent="0.25">
      <c r="B265" t="s">
        <v>382</v>
      </c>
      <c r="D265" s="23">
        <v>-23.751999999999999</v>
      </c>
      <c r="E265" s="23">
        <v>15.362</v>
      </c>
      <c r="Z265" s="27">
        <v>2.5499999999999998</v>
      </c>
      <c r="AA265" s="27">
        <v>0.25</v>
      </c>
      <c r="AB265" s="27">
        <v>0.03</v>
      </c>
      <c r="AC265" s="27">
        <v>0.5</v>
      </c>
      <c r="AE265">
        <v>0</v>
      </c>
      <c r="AF265">
        <v>0</v>
      </c>
      <c r="AG265">
        <v>0</v>
      </c>
      <c r="AH265">
        <v>0</v>
      </c>
      <c r="AI265">
        <v>1.33</v>
      </c>
      <c r="AJ265">
        <v>41</v>
      </c>
      <c r="AK265">
        <v>52.92</v>
      </c>
      <c r="AL265">
        <v>4.49</v>
      </c>
      <c r="AM265">
        <v>0.24</v>
      </c>
    </row>
    <row r="266" spans="1:48" ht="15.75" x14ac:dyDescent="0.25">
      <c r="B266" t="s">
        <v>383</v>
      </c>
      <c r="D266" s="23">
        <v>-23.751999999999999</v>
      </c>
      <c r="E266" s="23">
        <v>15.362</v>
      </c>
      <c r="Z266" s="27">
        <v>2.4</v>
      </c>
      <c r="AA266" s="27">
        <v>0.24</v>
      </c>
      <c r="AB266" s="27">
        <v>0.09</v>
      </c>
      <c r="AC266" s="27">
        <v>0.5</v>
      </c>
      <c r="AE266">
        <v>0</v>
      </c>
      <c r="AF266">
        <v>0</v>
      </c>
      <c r="AG266">
        <v>0</v>
      </c>
      <c r="AH266">
        <v>0</v>
      </c>
      <c r="AI266">
        <v>3.98</v>
      </c>
      <c r="AJ266">
        <v>63.98</v>
      </c>
      <c r="AK266">
        <v>30.66</v>
      </c>
      <c r="AL266">
        <v>1.21</v>
      </c>
      <c r="AM266">
        <v>0.12</v>
      </c>
    </row>
    <row r="267" spans="1:48" ht="15.75" x14ac:dyDescent="0.25">
      <c r="B267" t="s">
        <v>262</v>
      </c>
      <c r="D267" s="23">
        <v>-23.751999999999999</v>
      </c>
      <c r="E267" s="23">
        <v>15.362</v>
      </c>
      <c r="Z267" s="27">
        <v>2.33</v>
      </c>
      <c r="AA267" s="27">
        <v>0.48</v>
      </c>
      <c r="AB267" s="27">
        <v>0.18</v>
      </c>
      <c r="AC267" s="27">
        <v>0.56000000000000005</v>
      </c>
      <c r="AE267">
        <v>0</v>
      </c>
      <c r="AF267">
        <v>0</v>
      </c>
      <c r="AG267">
        <v>0</v>
      </c>
      <c r="AH267">
        <v>3.46</v>
      </c>
      <c r="AI267">
        <v>18.89</v>
      </c>
      <c r="AJ267">
        <v>45.8</v>
      </c>
      <c r="AK267">
        <v>21.4</v>
      </c>
      <c r="AL267">
        <v>6.76</v>
      </c>
      <c r="AM267">
        <v>2.72</v>
      </c>
    </row>
    <row r="268" spans="1:48" ht="15.75" x14ac:dyDescent="0.25">
      <c r="B268" t="s">
        <v>263</v>
      </c>
      <c r="D268" s="23">
        <v>-23.751999999999999</v>
      </c>
      <c r="E268" s="23">
        <v>15.362</v>
      </c>
      <c r="Z268" s="27">
        <v>2.33</v>
      </c>
      <c r="AA268" s="27">
        <v>0.52</v>
      </c>
      <c r="AB268" s="27">
        <v>0.21</v>
      </c>
      <c r="AC268" s="27">
        <v>0.52</v>
      </c>
      <c r="AE268">
        <v>0</v>
      </c>
      <c r="AF268">
        <v>0</v>
      </c>
      <c r="AG268">
        <v>0</v>
      </c>
      <c r="AH268">
        <v>2.56</v>
      </c>
      <c r="AI268">
        <v>25.86</v>
      </c>
      <c r="AJ268">
        <v>38.06</v>
      </c>
      <c r="AK268">
        <v>22.16</v>
      </c>
      <c r="AL268">
        <v>7.26</v>
      </c>
      <c r="AM268">
        <v>3.08</v>
      </c>
      <c r="AO268" s="27"/>
      <c r="AP268" s="27"/>
      <c r="AR268" s="27"/>
      <c r="AT268" s="27"/>
      <c r="AV268" s="27"/>
    </row>
    <row r="269" spans="1:48" ht="15.75" x14ac:dyDescent="0.25">
      <c r="B269" t="s">
        <v>264</v>
      </c>
      <c r="D269" s="23">
        <v>-23.751999999999999</v>
      </c>
      <c r="E269" s="23">
        <v>15.362</v>
      </c>
      <c r="Z269" s="27">
        <v>2.54</v>
      </c>
      <c r="AA269" s="27">
        <v>0.32</v>
      </c>
      <c r="AB269" s="27">
        <v>0.06</v>
      </c>
      <c r="AC269" s="27">
        <v>0.5</v>
      </c>
      <c r="AE269">
        <v>0</v>
      </c>
      <c r="AF269">
        <v>0</v>
      </c>
      <c r="AG269">
        <v>0</v>
      </c>
      <c r="AH269">
        <v>0</v>
      </c>
      <c r="AI269">
        <v>5.51</v>
      </c>
      <c r="AJ269">
        <v>39.08</v>
      </c>
      <c r="AK269">
        <v>47.75</v>
      </c>
      <c r="AL269">
        <v>6.49</v>
      </c>
      <c r="AM269">
        <v>0.81</v>
      </c>
      <c r="AO269" s="27"/>
      <c r="AP269" s="27"/>
      <c r="AR269" s="27"/>
      <c r="AT269" s="27"/>
      <c r="AV269" s="27"/>
    </row>
    <row r="270" spans="1:48" ht="15.75" x14ac:dyDescent="0.25">
      <c r="B270" t="s">
        <v>269</v>
      </c>
      <c r="D270" s="23">
        <v>-23.751999999999999</v>
      </c>
      <c r="E270" s="23">
        <v>15.362</v>
      </c>
      <c r="Z270" s="27">
        <v>2.44</v>
      </c>
      <c r="AA270" s="27">
        <v>0.36</v>
      </c>
      <c r="AB270" s="27">
        <v>0.12</v>
      </c>
      <c r="AC270" s="27">
        <v>0.53</v>
      </c>
      <c r="AE270">
        <v>0</v>
      </c>
      <c r="AF270">
        <v>0</v>
      </c>
      <c r="AG270">
        <v>0</v>
      </c>
      <c r="AH270">
        <v>0.36</v>
      </c>
      <c r="AI270">
        <v>8.9</v>
      </c>
      <c r="AJ270">
        <v>49.36</v>
      </c>
      <c r="AK270">
        <v>34.47</v>
      </c>
      <c r="AL270">
        <v>5.23</v>
      </c>
      <c r="AM270">
        <v>1.43</v>
      </c>
      <c r="AO270" s="27"/>
      <c r="AP270" s="27"/>
      <c r="AR270" s="27"/>
      <c r="AT270" s="27"/>
      <c r="AV270" s="27"/>
    </row>
    <row r="271" spans="1:48" ht="15.75" x14ac:dyDescent="0.25">
      <c r="B271" t="s">
        <v>265</v>
      </c>
      <c r="D271" s="23">
        <v>-23.751999999999999</v>
      </c>
      <c r="E271" s="23">
        <v>15.362</v>
      </c>
      <c r="Z271" s="27">
        <v>2.2000000000000002</v>
      </c>
      <c r="AA271" s="27">
        <v>0.81</v>
      </c>
      <c r="AB271" s="27">
        <v>0.18</v>
      </c>
      <c r="AC271" s="27">
        <v>0.47</v>
      </c>
      <c r="AE271">
        <v>0</v>
      </c>
      <c r="AF271">
        <v>0</v>
      </c>
      <c r="AG271">
        <v>2.95</v>
      </c>
      <c r="AH271">
        <v>17.8</v>
      </c>
      <c r="AI271">
        <v>23.82</v>
      </c>
      <c r="AJ271">
        <v>19.46</v>
      </c>
      <c r="AK271">
        <v>18.66</v>
      </c>
      <c r="AL271">
        <v>8.6999999999999993</v>
      </c>
      <c r="AM271">
        <v>5.36</v>
      </c>
      <c r="AO271" s="27"/>
      <c r="AP271" s="27"/>
      <c r="AR271" s="27"/>
      <c r="AT271" s="27"/>
      <c r="AV271" s="27"/>
    </row>
    <row r="272" spans="1:48" ht="15.75" x14ac:dyDescent="0.25">
      <c r="B272" t="s">
        <v>384</v>
      </c>
      <c r="D272" s="23">
        <v>-23.751999999999999</v>
      </c>
      <c r="E272" s="23">
        <v>15.362</v>
      </c>
      <c r="Z272" s="27">
        <v>2.46</v>
      </c>
      <c r="AA272" s="27">
        <v>0.38</v>
      </c>
      <c r="AB272" s="27">
        <v>0.17</v>
      </c>
      <c r="AC272" s="27">
        <v>0.52</v>
      </c>
      <c r="AE272">
        <v>0</v>
      </c>
      <c r="AF272">
        <v>0</v>
      </c>
      <c r="AG272">
        <v>0</v>
      </c>
      <c r="AH272">
        <v>1.45</v>
      </c>
      <c r="AI272">
        <v>17.05</v>
      </c>
      <c r="AJ272">
        <v>42.42</v>
      </c>
      <c r="AK272">
        <v>34.54</v>
      </c>
      <c r="AL272">
        <v>5.75</v>
      </c>
      <c r="AM272">
        <v>2.48</v>
      </c>
      <c r="AP272" s="27"/>
      <c r="AR272" s="27"/>
      <c r="AT272" s="27"/>
      <c r="AV272" s="27"/>
    </row>
    <row r="273" spans="1:48" ht="15.75" x14ac:dyDescent="0.25">
      <c r="A273" s="4" t="s">
        <v>305</v>
      </c>
      <c r="B273" s="4" t="s">
        <v>360</v>
      </c>
      <c r="C273" s="4"/>
      <c r="D273" s="28">
        <v>-22.72</v>
      </c>
      <c r="E273" s="28">
        <v>14.561999999999999</v>
      </c>
      <c r="F273" s="4"/>
      <c r="G273" s="4"/>
      <c r="H273" s="4"/>
      <c r="I273" s="4"/>
      <c r="J273" s="4"/>
      <c r="K273" s="4"/>
      <c r="L273" s="4"/>
      <c r="M273" s="4"/>
      <c r="N273" s="4"/>
      <c r="O273" s="4"/>
      <c r="P273" s="4"/>
      <c r="Q273" s="4"/>
      <c r="R273" s="4"/>
      <c r="S273" s="4"/>
      <c r="T273" s="4"/>
      <c r="U273" s="4"/>
      <c r="V273" s="4"/>
      <c r="W273" s="4"/>
      <c r="X273" s="4"/>
      <c r="Y273" s="4"/>
      <c r="Z273" s="29">
        <v>2.1</v>
      </c>
      <c r="AA273" s="29">
        <v>0.41</v>
      </c>
      <c r="AB273" s="29">
        <v>0.3</v>
      </c>
      <c r="AC273" s="29">
        <v>0.54</v>
      </c>
      <c r="AD273" s="4"/>
      <c r="AE273" s="4">
        <v>0</v>
      </c>
      <c r="AF273" s="4">
        <v>0</v>
      </c>
      <c r="AG273" s="4">
        <v>0.15</v>
      </c>
      <c r="AH273" s="4">
        <v>3.59</v>
      </c>
      <c r="AI273" s="4">
        <v>45.63</v>
      </c>
      <c r="AJ273" s="4">
        <v>33</v>
      </c>
      <c r="AK273" s="4">
        <v>11.73</v>
      </c>
      <c r="AL273" s="4">
        <v>4.92</v>
      </c>
      <c r="AM273" s="4">
        <v>0.9</v>
      </c>
      <c r="AO273" s="27"/>
      <c r="AP273" s="27"/>
      <c r="AR273" s="27"/>
      <c r="AT273" s="27"/>
      <c r="AV273" s="27"/>
    </row>
    <row r="274" spans="1:48" ht="15.75" x14ac:dyDescent="0.25">
      <c r="B274" t="s">
        <v>363</v>
      </c>
      <c r="D274" s="23">
        <v>-22.72</v>
      </c>
      <c r="E274" s="23">
        <v>14.561999999999999</v>
      </c>
      <c r="Z274" s="27">
        <v>2.57</v>
      </c>
      <c r="AA274" s="27">
        <v>0.65</v>
      </c>
      <c r="AB274" s="27">
        <v>0.26</v>
      </c>
      <c r="AC274" s="27">
        <v>0.51</v>
      </c>
      <c r="AN274" t="s">
        <v>386</v>
      </c>
      <c r="AO274" s="27"/>
      <c r="AP274" s="27"/>
      <c r="AR274" s="27"/>
      <c r="AT274" s="27"/>
      <c r="AV274" s="27"/>
    </row>
    <row r="275" spans="1:48" ht="15.75" x14ac:dyDescent="0.25">
      <c r="B275" t="s">
        <v>385</v>
      </c>
      <c r="D275" s="23">
        <v>-22.72</v>
      </c>
      <c r="E275" s="23">
        <v>14.561999999999999</v>
      </c>
      <c r="Z275" s="27">
        <v>2.2200000000000002</v>
      </c>
      <c r="AA275" s="27">
        <v>0.48</v>
      </c>
      <c r="AB275" s="27">
        <v>0.25</v>
      </c>
      <c r="AC275" s="27">
        <v>0.51</v>
      </c>
      <c r="AE275">
        <v>0</v>
      </c>
      <c r="AF275">
        <v>0</v>
      </c>
      <c r="AG275">
        <v>0.45</v>
      </c>
      <c r="AH275">
        <v>9.08</v>
      </c>
      <c r="AI275">
        <v>29.37</v>
      </c>
      <c r="AJ275">
        <v>32.770000000000003</v>
      </c>
      <c r="AK275">
        <v>19.28</v>
      </c>
      <c r="AL275">
        <v>7.62</v>
      </c>
      <c r="AM275">
        <v>2.02</v>
      </c>
      <c r="AO275" s="27"/>
      <c r="AP275" s="27"/>
      <c r="AR275" s="27"/>
      <c r="AT275" s="27"/>
      <c r="AV275" s="27"/>
    </row>
    <row r="276" spans="1:48" ht="15.75" x14ac:dyDescent="0.25">
      <c r="B276" t="s">
        <v>271</v>
      </c>
      <c r="D276" s="23">
        <v>-22.72</v>
      </c>
      <c r="E276" s="23">
        <v>14.561999999999999</v>
      </c>
      <c r="Z276" s="27">
        <v>1.84</v>
      </c>
      <c r="AA276" s="27">
        <v>1.25</v>
      </c>
      <c r="AB276" s="27">
        <v>0.49</v>
      </c>
      <c r="AC276" s="27">
        <v>0.38</v>
      </c>
      <c r="AE276">
        <v>0</v>
      </c>
      <c r="AF276">
        <v>0</v>
      </c>
      <c r="AG276">
        <v>0.4</v>
      </c>
      <c r="AH276">
        <v>14.72</v>
      </c>
      <c r="AI276">
        <v>32.43</v>
      </c>
      <c r="AJ276">
        <v>12.35</v>
      </c>
      <c r="AK276">
        <v>4.28</v>
      </c>
      <c r="AL276">
        <v>11.51</v>
      </c>
      <c r="AM276">
        <v>14.66</v>
      </c>
      <c r="AO276" s="27"/>
      <c r="AP276" s="27"/>
      <c r="AR276" s="27"/>
      <c r="AT276" s="27"/>
      <c r="AV276" s="27"/>
    </row>
    <row r="277" spans="1:48" ht="15.75" x14ac:dyDescent="0.25">
      <c r="B277" t="s">
        <v>266</v>
      </c>
      <c r="D277" s="23">
        <v>-22.72</v>
      </c>
      <c r="E277" s="23">
        <v>14.561999999999999</v>
      </c>
      <c r="Z277" s="27">
        <v>2.0699999999999998</v>
      </c>
      <c r="AA277" s="27">
        <v>1.1200000000000001</v>
      </c>
      <c r="AB277" s="27">
        <v>0.51</v>
      </c>
      <c r="AC277" s="27">
        <v>0.39</v>
      </c>
      <c r="AN277" t="s">
        <v>386</v>
      </c>
      <c r="AP277" s="27"/>
      <c r="AR277" s="27"/>
      <c r="AT277" s="27"/>
      <c r="AV277" s="27"/>
    </row>
    <row r="278" spans="1:48" ht="15.75" x14ac:dyDescent="0.25">
      <c r="A278" s="4" t="s">
        <v>306</v>
      </c>
      <c r="B278" s="4" t="s">
        <v>387</v>
      </c>
      <c r="C278" s="4"/>
      <c r="D278" s="28">
        <v>-24.126000000000001</v>
      </c>
      <c r="E278" s="28">
        <v>14.62</v>
      </c>
      <c r="F278" s="4"/>
      <c r="G278" s="4"/>
      <c r="H278" s="4"/>
      <c r="I278" s="4"/>
      <c r="J278" s="4"/>
      <c r="K278" s="4"/>
      <c r="L278" s="4"/>
      <c r="M278" s="4"/>
      <c r="N278" s="4"/>
      <c r="O278" s="4"/>
      <c r="P278" s="4"/>
      <c r="Q278" s="4"/>
      <c r="R278" s="4"/>
      <c r="S278" s="4"/>
      <c r="T278" s="4"/>
      <c r="U278" s="4"/>
      <c r="V278" s="4"/>
      <c r="W278" s="4"/>
      <c r="X278" s="4"/>
      <c r="Y278" s="4"/>
      <c r="Z278" s="29">
        <v>2.04</v>
      </c>
      <c r="AA278" s="29">
        <v>0.78</v>
      </c>
      <c r="AB278" s="29">
        <v>0.3</v>
      </c>
      <c r="AC278" s="29">
        <v>0.46</v>
      </c>
      <c r="AD278" s="4"/>
      <c r="AE278" s="4">
        <v>0</v>
      </c>
      <c r="AF278" s="4">
        <v>0.94</v>
      </c>
      <c r="AG278" s="4">
        <v>6.07</v>
      </c>
      <c r="AH278" s="4">
        <v>26.19</v>
      </c>
      <c r="AI278" s="4">
        <v>23.25</v>
      </c>
      <c r="AJ278" s="4">
        <v>15.01</v>
      </c>
      <c r="AK278" s="4">
        <v>13.62</v>
      </c>
      <c r="AL278" s="4">
        <v>11.28</v>
      </c>
      <c r="AM278" s="4">
        <v>3.65</v>
      </c>
      <c r="AO278" s="27"/>
      <c r="AP278" s="27"/>
      <c r="AR278" s="27"/>
      <c r="AT278" s="27"/>
      <c r="AV278" s="27"/>
    </row>
    <row r="279" spans="1:48" ht="15.75" x14ac:dyDescent="0.25">
      <c r="B279" t="s">
        <v>388</v>
      </c>
      <c r="D279" s="23">
        <v>-24.126000000000001</v>
      </c>
      <c r="E279" s="23">
        <v>14.62</v>
      </c>
      <c r="Z279" s="27">
        <v>2.4500000000000002</v>
      </c>
      <c r="AA279" s="27">
        <v>0.67</v>
      </c>
      <c r="AB279" s="27">
        <v>-0.22</v>
      </c>
      <c r="AC279" s="27">
        <v>0.47</v>
      </c>
      <c r="AE279">
        <v>0</v>
      </c>
      <c r="AF279">
        <v>0.17</v>
      </c>
      <c r="AG279">
        <v>1.71</v>
      </c>
      <c r="AH279">
        <v>9.24</v>
      </c>
      <c r="AI279">
        <v>14.22</v>
      </c>
      <c r="AJ279">
        <v>21.21</v>
      </c>
      <c r="AK279">
        <v>31.28</v>
      </c>
      <c r="AL279">
        <v>19.489999999999998</v>
      </c>
      <c r="AM279">
        <v>2.61</v>
      </c>
      <c r="AO279" s="27"/>
      <c r="AP279" s="27"/>
      <c r="AR279" s="27"/>
      <c r="AT279" s="27"/>
      <c r="AV279" s="27"/>
    </row>
    <row r="280" spans="1:48" ht="15.75" x14ac:dyDescent="0.25">
      <c r="B280" t="s">
        <v>389</v>
      </c>
      <c r="D280" s="23">
        <v>-24.126000000000001</v>
      </c>
      <c r="E280" s="23">
        <v>14.62</v>
      </c>
      <c r="Z280" s="27">
        <v>2.09</v>
      </c>
      <c r="AA280" s="27">
        <v>0.83</v>
      </c>
      <c r="AB280" s="27">
        <v>0.28000000000000003</v>
      </c>
      <c r="AC280" s="27">
        <v>0.45</v>
      </c>
      <c r="AE280">
        <v>0</v>
      </c>
      <c r="AF280">
        <v>0.83</v>
      </c>
      <c r="AG280">
        <v>7.98</v>
      </c>
      <c r="AH280">
        <v>24.5</v>
      </c>
      <c r="AI280">
        <v>18.170000000000002</v>
      </c>
      <c r="AJ280">
        <v>14.24</v>
      </c>
      <c r="AK280">
        <v>14.65</v>
      </c>
      <c r="AL280">
        <v>13.52</v>
      </c>
      <c r="AM280">
        <v>4.99</v>
      </c>
      <c r="AO280" s="27"/>
      <c r="AP280" s="27"/>
      <c r="AR280" s="27"/>
      <c r="AT280" s="27"/>
      <c r="AV280" s="27"/>
    </row>
    <row r="281" spans="1:48" ht="15.75" x14ac:dyDescent="0.25">
      <c r="B281" t="s">
        <v>266</v>
      </c>
      <c r="D281" s="23">
        <v>-24.126000000000001</v>
      </c>
      <c r="E281" s="23">
        <v>14.62</v>
      </c>
      <c r="Z281" s="27">
        <v>1.96</v>
      </c>
      <c r="AA281" s="27">
        <v>1.08</v>
      </c>
      <c r="AB281" s="27">
        <v>0.3</v>
      </c>
      <c r="AC281" s="27">
        <v>0.42</v>
      </c>
      <c r="AE281">
        <v>0</v>
      </c>
      <c r="AF281">
        <v>3.1</v>
      </c>
      <c r="AG281">
        <v>18.829999999999998</v>
      </c>
      <c r="AH281">
        <v>22.62</v>
      </c>
      <c r="AI281">
        <v>12.53</v>
      </c>
      <c r="AJ281">
        <v>8.4700000000000006</v>
      </c>
      <c r="AK281">
        <v>10.57</v>
      </c>
      <c r="AL281">
        <v>13.31</v>
      </c>
      <c r="AM281">
        <v>7.56</v>
      </c>
      <c r="AO281" s="27"/>
      <c r="AP281" s="27"/>
      <c r="AR281" s="27"/>
      <c r="AT281" s="27"/>
      <c r="AV281" s="27"/>
    </row>
    <row r="282" spans="1:48" ht="15.75" x14ac:dyDescent="0.25">
      <c r="A282" s="4" t="s">
        <v>307</v>
      </c>
      <c r="B282" s="4" t="s">
        <v>321</v>
      </c>
      <c r="C282" s="4"/>
      <c r="D282" s="4"/>
      <c r="E282" s="4"/>
      <c r="F282" s="4"/>
      <c r="G282" s="4"/>
      <c r="H282" s="4"/>
      <c r="I282" s="4"/>
      <c r="J282" s="4"/>
      <c r="K282" s="4"/>
      <c r="L282" s="4"/>
      <c r="M282" s="4"/>
      <c r="N282" s="4"/>
      <c r="O282" s="4"/>
      <c r="P282" s="4"/>
      <c r="Q282" s="4"/>
      <c r="R282" s="4"/>
      <c r="S282" s="4"/>
      <c r="T282" s="4"/>
      <c r="U282" s="4"/>
      <c r="V282" s="4"/>
      <c r="W282" s="4"/>
      <c r="X282" s="4"/>
      <c r="Y282" s="4"/>
      <c r="Z282" s="29">
        <v>2.0099999999999998</v>
      </c>
      <c r="AA282" s="29">
        <v>0.7</v>
      </c>
      <c r="AB282" s="29">
        <v>0.32</v>
      </c>
      <c r="AC282" s="29">
        <v>0.52</v>
      </c>
      <c r="AD282" s="4"/>
      <c r="AE282" s="4">
        <v>0</v>
      </c>
      <c r="AF282" s="4">
        <v>1.74</v>
      </c>
      <c r="AG282" s="4">
        <v>8.49</v>
      </c>
      <c r="AH282" s="4">
        <v>24.38</v>
      </c>
      <c r="AI282" s="4">
        <v>27.43</v>
      </c>
      <c r="AJ282" s="4">
        <v>14.76</v>
      </c>
      <c r="AK282" s="4">
        <v>11.06</v>
      </c>
      <c r="AL282" s="4">
        <v>10.6</v>
      </c>
      <c r="AM282" s="4">
        <v>4.1900000000000004</v>
      </c>
      <c r="AP282" s="27"/>
      <c r="AR282" s="27"/>
      <c r="AT282" s="27"/>
      <c r="AV282" s="27"/>
    </row>
    <row r="283" spans="1:48" ht="15.75" x14ac:dyDescent="0.25">
      <c r="A283" s="4" t="s">
        <v>308</v>
      </c>
      <c r="B283" s="4" t="s">
        <v>360</v>
      </c>
      <c r="C283" s="4"/>
      <c r="D283" s="28">
        <v>-24.352</v>
      </c>
      <c r="E283" s="28">
        <v>14.731</v>
      </c>
      <c r="F283" s="4"/>
      <c r="G283" s="4"/>
      <c r="H283" s="4"/>
      <c r="I283" s="4"/>
      <c r="J283" s="4"/>
      <c r="K283" s="4"/>
      <c r="L283" s="4"/>
      <c r="M283" s="4"/>
      <c r="N283" s="4"/>
      <c r="O283" s="4"/>
      <c r="P283" s="4"/>
      <c r="Q283" s="4"/>
      <c r="R283" s="4"/>
      <c r="S283" s="4"/>
      <c r="T283" s="4"/>
      <c r="U283" s="4"/>
      <c r="V283" s="4"/>
      <c r="W283" s="4"/>
      <c r="X283" s="4"/>
      <c r="Y283" s="4"/>
      <c r="Z283" s="29">
        <v>2.23</v>
      </c>
      <c r="AA283" s="29">
        <v>0.69</v>
      </c>
      <c r="AB283" s="29">
        <v>0.16</v>
      </c>
      <c r="AC283" s="29">
        <v>0.43</v>
      </c>
      <c r="AD283" s="4"/>
      <c r="AE283" s="4">
        <v>0</v>
      </c>
      <c r="AF283" s="4">
        <v>4.97</v>
      </c>
      <c r="AG283" s="4">
        <v>6.06</v>
      </c>
      <c r="AH283" s="4">
        <v>12.26</v>
      </c>
      <c r="AI283" s="4">
        <v>25.5</v>
      </c>
      <c r="AJ283" s="4">
        <v>23</v>
      </c>
      <c r="AK283" s="4">
        <v>24</v>
      </c>
      <c r="AL283" s="4">
        <v>16.14</v>
      </c>
      <c r="AM283" s="4">
        <v>2.73</v>
      </c>
      <c r="AO283" s="27"/>
      <c r="AP283" s="27"/>
      <c r="AR283" s="27"/>
      <c r="AT283" s="27"/>
      <c r="AV283" s="27"/>
    </row>
    <row r="284" spans="1:48" ht="15.75" x14ac:dyDescent="0.25">
      <c r="B284" t="s">
        <v>390</v>
      </c>
      <c r="D284" s="23">
        <v>-24.352</v>
      </c>
      <c r="E284" s="23">
        <v>14.731</v>
      </c>
      <c r="Z284" s="27">
        <v>2.1</v>
      </c>
      <c r="AA284" s="27">
        <v>0.93</v>
      </c>
      <c r="AB284" s="27">
        <v>0.3</v>
      </c>
      <c r="AC284" s="27">
        <v>0.39</v>
      </c>
      <c r="AE284">
        <v>0</v>
      </c>
      <c r="AF284">
        <v>1.77</v>
      </c>
      <c r="AG284">
        <v>11.32</v>
      </c>
      <c r="AH284">
        <v>24.73</v>
      </c>
      <c r="AI284">
        <v>14.03</v>
      </c>
      <c r="AJ284">
        <v>7.32</v>
      </c>
      <c r="AK284">
        <v>11.55</v>
      </c>
      <c r="AL284">
        <v>21.8</v>
      </c>
      <c r="AM284">
        <v>7.06</v>
      </c>
      <c r="AO284" s="27"/>
      <c r="AP284" s="27"/>
      <c r="AR284" s="27"/>
      <c r="AT284" s="27"/>
      <c r="AV284" s="27"/>
    </row>
    <row r="285" spans="1:48" x14ac:dyDescent="0.25">
      <c r="A285" t="s">
        <v>272</v>
      </c>
      <c r="B285" t="s">
        <v>360</v>
      </c>
      <c r="D285" s="23">
        <v>-24.352</v>
      </c>
      <c r="E285" s="23">
        <v>14.731</v>
      </c>
      <c r="AE285">
        <v>0</v>
      </c>
      <c r="AF285">
        <v>0</v>
      </c>
      <c r="AG285">
        <v>0.76</v>
      </c>
      <c r="AH285">
        <v>11.85</v>
      </c>
      <c r="AI285">
        <v>15.09</v>
      </c>
      <c r="AJ285">
        <v>17</v>
      </c>
      <c r="AK285">
        <v>40.630000000000003</v>
      </c>
      <c r="AL285">
        <v>15.75</v>
      </c>
      <c r="AM285">
        <v>2.37</v>
      </c>
    </row>
    <row r="286" spans="1:48" ht="15.75" x14ac:dyDescent="0.25">
      <c r="A286" s="4" t="s">
        <v>309</v>
      </c>
      <c r="B286" s="4" t="s">
        <v>387</v>
      </c>
      <c r="C286" s="4"/>
      <c r="D286" s="28">
        <v>-26.728000000000002</v>
      </c>
      <c r="E286" s="28">
        <v>15.278</v>
      </c>
      <c r="F286" s="4"/>
      <c r="G286" s="4"/>
      <c r="H286" s="4"/>
      <c r="I286" s="4"/>
      <c r="J286" s="4"/>
      <c r="K286" s="4"/>
      <c r="L286" s="4"/>
      <c r="M286" s="4"/>
      <c r="N286" s="4"/>
      <c r="O286" s="4"/>
      <c r="P286" s="4"/>
      <c r="Q286" s="4"/>
      <c r="R286" s="4"/>
      <c r="S286" s="4"/>
      <c r="T286" s="4"/>
      <c r="U286" s="4"/>
      <c r="V286" s="4"/>
      <c r="W286" s="4"/>
      <c r="X286" s="4"/>
      <c r="Y286" s="4"/>
      <c r="Z286" s="29">
        <v>2.25</v>
      </c>
      <c r="AA286" s="29">
        <v>0.45</v>
      </c>
      <c r="AB286" s="29">
        <v>7.0000000000000007E-2</v>
      </c>
      <c r="AC286" s="29">
        <v>0.48</v>
      </c>
      <c r="AD286" s="4"/>
      <c r="AE286" s="4">
        <v>0</v>
      </c>
      <c r="AF286" s="4">
        <v>0</v>
      </c>
      <c r="AG286" s="4">
        <v>2.0099999999999998</v>
      </c>
      <c r="AH286" s="4">
        <v>8.48</v>
      </c>
      <c r="AI286" s="4">
        <v>21.87</v>
      </c>
      <c r="AJ286" s="4">
        <v>32.76</v>
      </c>
      <c r="AK286" s="4">
        <v>29.62</v>
      </c>
      <c r="AL286" s="4">
        <v>4.8099999999999996</v>
      </c>
      <c r="AM286" s="4">
        <v>0.64</v>
      </c>
      <c r="AP286" s="27"/>
      <c r="AR286" s="27"/>
      <c r="AT286" s="27"/>
      <c r="AV286" s="27"/>
    </row>
    <row r="287" spans="1:48" ht="15.75" x14ac:dyDescent="0.25">
      <c r="B287" t="s">
        <v>391</v>
      </c>
      <c r="D287" s="23">
        <v>-26.728000000000002</v>
      </c>
      <c r="E287" s="23">
        <v>15.278</v>
      </c>
      <c r="Z287" s="27">
        <v>2.25</v>
      </c>
      <c r="AA287" s="27">
        <v>0.45</v>
      </c>
      <c r="AB287" s="27">
        <v>7.0000000000000007E-2</v>
      </c>
      <c r="AC287" s="27">
        <v>0.48</v>
      </c>
      <c r="AE287">
        <v>0</v>
      </c>
      <c r="AF287">
        <v>0</v>
      </c>
      <c r="AG287">
        <v>0</v>
      </c>
      <c r="AH287">
        <v>2.81</v>
      </c>
      <c r="AI287">
        <v>20.56</v>
      </c>
      <c r="AJ287">
        <v>40.49</v>
      </c>
      <c r="AK287">
        <v>31.51</v>
      </c>
      <c r="AL287">
        <v>4.03</v>
      </c>
      <c r="AM287">
        <v>0.51</v>
      </c>
      <c r="AP287" s="27"/>
      <c r="AR287" s="27"/>
      <c r="AT287" s="27"/>
      <c r="AV287" s="27"/>
    </row>
    <row r="288" spans="1:48" ht="15.75" x14ac:dyDescent="0.25">
      <c r="B288" t="s">
        <v>392</v>
      </c>
      <c r="D288" s="23">
        <v>-26.728000000000002</v>
      </c>
      <c r="E288" s="23">
        <v>15.278</v>
      </c>
      <c r="Z288" s="27">
        <v>2.5499999999999998</v>
      </c>
      <c r="AA288" s="27">
        <v>0.32</v>
      </c>
      <c r="AB288" s="27">
        <v>-0.03</v>
      </c>
      <c r="AC288" s="27">
        <v>0.51</v>
      </c>
      <c r="AE288">
        <v>0</v>
      </c>
      <c r="AF288">
        <v>0</v>
      </c>
      <c r="AG288">
        <v>0</v>
      </c>
      <c r="AH288">
        <v>0.08</v>
      </c>
      <c r="AI288">
        <v>4.72</v>
      </c>
      <c r="AJ288">
        <v>34.6</v>
      </c>
      <c r="AK288">
        <v>53.25</v>
      </c>
      <c r="AL288">
        <v>6.86</v>
      </c>
      <c r="AM288">
        <v>0.51</v>
      </c>
      <c r="AP288" s="27"/>
      <c r="AR288" s="27"/>
      <c r="AT288" s="27"/>
      <c r="AV288" s="27"/>
    </row>
    <row r="289" spans="1:48" ht="15.75" x14ac:dyDescent="0.25">
      <c r="B289" t="s">
        <v>393</v>
      </c>
      <c r="D289" s="23">
        <v>-26.728000000000002</v>
      </c>
      <c r="E289" s="23">
        <v>15.278</v>
      </c>
      <c r="Z289" s="27">
        <v>2.29</v>
      </c>
      <c r="AA289" s="27">
        <v>0.55000000000000004</v>
      </c>
      <c r="AB289" s="27">
        <v>-0.33</v>
      </c>
      <c r="AC289" s="27">
        <v>0.52</v>
      </c>
      <c r="AE289">
        <v>0</v>
      </c>
      <c r="AF289">
        <v>0</v>
      </c>
      <c r="AG289">
        <v>1.29</v>
      </c>
      <c r="AH289">
        <v>8.0500000000000007</v>
      </c>
      <c r="AI289">
        <v>11.21</v>
      </c>
      <c r="AJ289">
        <v>26.66</v>
      </c>
      <c r="AK289">
        <v>43.68</v>
      </c>
      <c r="AL289">
        <v>8.26</v>
      </c>
      <c r="AM289">
        <v>0.69</v>
      </c>
      <c r="AP289" s="27"/>
      <c r="AR289" s="27"/>
      <c r="AT289" s="27"/>
      <c r="AV289" s="27"/>
    </row>
    <row r="290" spans="1:48" ht="15.75" x14ac:dyDescent="0.25">
      <c r="A290" s="4" t="s">
        <v>310</v>
      </c>
      <c r="B290" s="4" t="s">
        <v>351</v>
      </c>
      <c r="C290" s="4"/>
      <c r="D290" s="28">
        <v>-26.077999999999999</v>
      </c>
      <c r="E290" s="28">
        <v>15.656000000000001</v>
      </c>
      <c r="F290" s="4"/>
      <c r="G290" s="4"/>
      <c r="H290" s="4"/>
      <c r="I290" s="4"/>
      <c r="J290" s="4"/>
      <c r="K290" s="4"/>
      <c r="L290" s="4"/>
      <c r="M290" s="4"/>
      <c r="N290" s="4"/>
      <c r="O290" s="4"/>
      <c r="P290" s="4"/>
      <c r="Q290" s="4"/>
      <c r="R290" s="4"/>
      <c r="S290" s="4"/>
      <c r="T290" s="4"/>
      <c r="U290" s="4"/>
      <c r="V290" s="4"/>
      <c r="W290" s="4"/>
      <c r="X290" s="4"/>
      <c r="Y290" s="4"/>
      <c r="Z290" s="29">
        <v>2.25</v>
      </c>
      <c r="AA290" s="29">
        <v>0.34</v>
      </c>
      <c r="AB290" s="29">
        <v>0.1</v>
      </c>
      <c r="AC290" s="29">
        <v>0.53</v>
      </c>
      <c r="AD290" s="4"/>
      <c r="AE290" s="4">
        <v>0</v>
      </c>
      <c r="AF290" s="4">
        <v>0</v>
      </c>
      <c r="AG290" s="4">
        <v>0</v>
      </c>
      <c r="AH290" s="4">
        <v>0.56999999999999995</v>
      </c>
      <c r="AI290" s="4">
        <v>18.170000000000002</v>
      </c>
      <c r="AJ290" s="4">
        <v>49.76</v>
      </c>
      <c r="AK290" s="4">
        <v>22.59</v>
      </c>
      <c r="AL290" s="4">
        <v>2.96</v>
      </c>
      <c r="AM290" s="4">
        <v>0.55000000000000004</v>
      </c>
      <c r="AO290" s="27"/>
      <c r="AP290" s="27"/>
      <c r="AR290" s="27"/>
      <c r="AT290" s="27"/>
      <c r="AV290" s="27"/>
    </row>
    <row r="291" spans="1:48" ht="15.75" x14ac:dyDescent="0.25">
      <c r="B291" t="s">
        <v>263</v>
      </c>
      <c r="D291" s="23">
        <v>-26.077999999999999</v>
      </c>
      <c r="E291" s="23">
        <v>15.656000000000001</v>
      </c>
      <c r="Z291" s="27">
        <v>1.96</v>
      </c>
      <c r="AA291" s="27">
        <v>0.65</v>
      </c>
      <c r="AB291" s="27">
        <v>0.11</v>
      </c>
      <c r="AC291" s="27">
        <v>0.46</v>
      </c>
      <c r="AE291">
        <v>0</v>
      </c>
      <c r="AF291">
        <v>1.01</v>
      </c>
      <c r="AG291">
        <v>5.0199999999999996</v>
      </c>
      <c r="AH291">
        <v>22.1</v>
      </c>
      <c r="AI291">
        <v>25.82</v>
      </c>
      <c r="AJ291">
        <v>23.04</v>
      </c>
      <c r="AK291">
        <v>16.399999999999999</v>
      </c>
      <c r="AL291">
        <v>5.21</v>
      </c>
      <c r="AM291">
        <v>1.27</v>
      </c>
      <c r="AO291" s="27"/>
      <c r="AP291" s="27"/>
      <c r="AR291" s="27"/>
      <c r="AT291" s="27"/>
      <c r="AV291" s="27"/>
    </row>
    <row r="292" spans="1:48" ht="15.75" x14ac:dyDescent="0.25">
      <c r="B292" t="s">
        <v>264</v>
      </c>
      <c r="D292" s="23">
        <v>-26.077999999999999</v>
      </c>
      <c r="E292" s="23">
        <v>15.656000000000001</v>
      </c>
      <c r="Z292" s="27">
        <v>1.94</v>
      </c>
      <c r="AA292" s="27">
        <v>0.44</v>
      </c>
      <c r="AB292" s="27">
        <v>0.2</v>
      </c>
      <c r="AC292" s="27">
        <v>0.48</v>
      </c>
      <c r="AE292">
        <v>0</v>
      </c>
      <c r="AF292">
        <v>0</v>
      </c>
      <c r="AG292">
        <v>0</v>
      </c>
      <c r="AH292">
        <v>16</v>
      </c>
      <c r="AI292">
        <v>50.21</v>
      </c>
      <c r="AJ292">
        <v>16.829999999999998</v>
      </c>
      <c r="AK292">
        <v>11.67</v>
      </c>
      <c r="AL292">
        <v>4.25</v>
      </c>
      <c r="AM292">
        <v>0.87</v>
      </c>
      <c r="AO292" s="27"/>
      <c r="AP292" s="27"/>
      <c r="AR292" s="27"/>
      <c r="AT292" s="27"/>
      <c r="AV292" s="27"/>
    </row>
    <row r="293" spans="1:48" ht="15.75" x14ac:dyDescent="0.25">
      <c r="B293" s="27" t="s">
        <v>269</v>
      </c>
      <c r="D293" s="23">
        <v>-26.077999999999999</v>
      </c>
      <c r="E293" s="23">
        <v>15.656000000000001</v>
      </c>
      <c r="Z293" s="27">
        <v>2.11</v>
      </c>
      <c r="AA293" s="27">
        <v>0.37</v>
      </c>
      <c r="AB293" s="27">
        <v>0.09</v>
      </c>
      <c r="AC293" s="27">
        <v>0.5</v>
      </c>
      <c r="AN293" t="s">
        <v>386</v>
      </c>
      <c r="AO293" s="27"/>
      <c r="AP293" s="27"/>
      <c r="AR293" s="27"/>
      <c r="AT293" s="27"/>
      <c r="AV293" s="27"/>
    </row>
    <row r="294" spans="1:48" ht="15.75" x14ac:dyDescent="0.25">
      <c r="B294" t="s">
        <v>322</v>
      </c>
      <c r="D294" s="23">
        <v>-26.077999999999999</v>
      </c>
      <c r="E294" s="23">
        <v>15.656000000000001</v>
      </c>
      <c r="Z294" s="27">
        <v>2.17</v>
      </c>
      <c r="AA294" s="27">
        <v>0.36</v>
      </c>
      <c r="AB294" s="27">
        <v>0.16</v>
      </c>
      <c r="AC294" s="27">
        <v>0.51</v>
      </c>
      <c r="AE294">
        <v>0</v>
      </c>
      <c r="AF294">
        <v>0</v>
      </c>
      <c r="AG294">
        <v>0</v>
      </c>
      <c r="AH294">
        <v>16.22</v>
      </c>
      <c r="AI294">
        <v>27.58</v>
      </c>
      <c r="AJ294">
        <v>40.479999999999997</v>
      </c>
      <c r="AK294">
        <v>20.49</v>
      </c>
      <c r="AL294">
        <v>2.88</v>
      </c>
      <c r="AM294">
        <v>0.62</v>
      </c>
      <c r="AO294" s="27"/>
      <c r="AP294" s="27"/>
      <c r="AR294" s="27"/>
      <c r="AT294" s="27"/>
      <c r="AV294" s="27"/>
    </row>
    <row r="295" spans="1:48" ht="15.75" x14ac:dyDescent="0.25">
      <c r="B295" t="s">
        <v>271</v>
      </c>
      <c r="Z295" s="27">
        <v>2.02</v>
      </c>
      <c r="AA295" s="27">
        <v>1.03</v>
      </c>
      <c r="AB295" s="27">
        <v>0.22</v>
      </c>
      <c r="AC295" s="27">
        <v>0.45</v>
      </c>
      <c r="AE295">
        <v>0</v>
      </c>
      <c r="AF295">
        <v>4.1900000000000004</v>
      </c>
      <c r="AG295">
        <v>13.63</v>
      </c>
      <c r="AH295">
        <v>18.899999999999999</v>
      </c>
      <c r="AI295">
        <v>18.55</v>
      </c>
      <c r="AJ295">
        <v>13.26</v>
      </c>
      <c r="AK295">
        <v>10.99</v>
      </c>
      <c r="AL295">
        <v>10.02</v>
      </c>
      <c r="AM295">
        <v>7.77</v>
      </c>
      <c r="AO295" s="27"/>
      <c r="AP295" s="27"/>
      <c r="AR295" s="27"/>
      <c r="AT295" s="27"/>
      <c r="AV295" s="27"/>
    </row>
    <row r="296" spans="1:48" ht="15.75" x14ac:dyDescent="0.25">
      <c r="A296" s="4" t="s">
        <v>311</v>
      </c>
      <c r="B296" s="4" t="s">
        <v>365</v>
      </c>
      <c r="C296" s="4"/>
      <c r="D296" s="28">
        <v>-26.102</v>
      </c>
      <c r="E296" s="28">
        <v>15.36</v>
      </c>
      <c r="F296" s="4"/>
      <c r="G296" s="4"/>
      <c r="H296" s="4"/>
      <c r="I296" s="4"/>
      <c r="J296" s="4"/>
      <c r="K296" s="4"/>
      <c r="L296" s="4"/>
      <c r="M296" s="4"/>
      <c r="N296" s="4"/>
      <c r="O296" s="4"/>
      <c r="P296" s="4"/>
      <c r="Q296" s="4"/>
      <c r="R296" s="4"/>
      <c r="S296" s="4"/>
      <c r="T296" s="4"/>
      <c r="U296" s="4"/>
      <c r="V296" s="4"/>
      <c r="W296" s="4"/>
      <c r="X296" s="4"/>
      <c r="Y296" s="4"/>
      <c r="Z296" s="29">
        <v>2.16</v>
      </c>
      <c r="AA296" s="29">
        <v>0.51</v>
      </c>
      <c r="AB296" s="29">
        <v>0.32</v>
      </c>
      <c r="AC296" s="29">
        <v>0.52</v>
      </c>
      <c r="AD296" s="4"/>
      <c r="AE296" s="4">
        <v>0</v>
      </c>
      <c r="AF296" s="4">
        <v>0</v>
      </c>
      <c r="AG296" s="4">
        <v>2.56</v>
      </c>
      <c r="AH296" s="4">
        <v>10.58</v>
      </c>
      <c r="AI296" s="4">
        <v>32.479999999999997</v>
      </c>
      <c r="AJ296" s="4">
        <v>31.13</v>
      </c>
      <c r="AK296" s="4">
        <v>13.56</v>
      </c>
      <c r="AL296" s="4">
        <v>8.2899999999999991</v>
      </c>
      <c r="AM296" s="4">
        <v>2.64</v>
      </c>
      <c r="AO296" s="27"/>
      <c r="AP296" s="27"/>
      <c r="AR296" s="27"/>
      <c r="AT296" s="27"/>
      <c r="AV296" s="27"/>
    </row>
    <row r="297" spans="1:48" ht="15.75" x14ac:dyDescent="0.25">
      <c r="B297" t="s">
        <v>262</v>
      </c>
      <c r="D297" s="23">
        <v>-26.102</v>
      </c>
      <c r="E297" s="23">
        <v>15.36</v>
      </c>
      <c r="Z297" s="27">
        <v>2.02</v>
      </c>
      <c r="AA297" s="27">
        <v>0.95</v>
      </c>
      <c r="AB297" s="27">
        <v>0.3</v>
      </c>
      <c r="AC297" s="27">
        <v>0.45</v>
      </c>
      <c r="AE297">
        <v>0</v>
      </c>
      <c r="AF297">
        <v>2.67</v>
      </c>
      <c r="AG297">
        <v>10.11</v>
      </c>
      <c r="AH297">
        <v>24.1</v>
      </c>
      <c r="AI297">
        <v>20.54</v>
      </c>
      <c r="AJ297">
        <v>12.11</v>
      </c>
      <c r="AK297">
        <v>9.39</v>
      </c>
      <c r="AL297">
        <v>13.5</v>
      </c>
      <c r="AM297">
        <v>6.76</v>
      </c>
      <c r="AO297" s="27"/>
      <c r="AP297" s="27"/>
      <c r="AR297" s="27"/>
      <c r="AT297" s="27"/>
      <c r="AV297" s="27"/>
    </row>
    <row r="298" spans="1:48" ht="15.75" x14ac:dyDescent="0.25">
      <c r="B298" t="s">
        <v>263</v>
      </c>
      <c r="D298" s="23">
        <v>-26.102</v>
      </c>
      <c r="E298" s="23">
        <v>15.36</v>
      </c>
      <c r="Z298" s="27">
        <v>2.0299999999999998</v>
      </c>
      <c r="AA298" s="27">
        <v>0.91</v>
      </c>
      <c r="AB298" s="27">
        <v>0.17</v>
      </c>
      <c r="AC298" s="27">
        <v>0.44</v>
      </c>
      <c r="AE298">
        <v>0</v>
      </c>
      <c r="AF298">
        <v>1.89</v>
      </c>
      <c r="AG298">
        <v>10.97</v>
      </c>
      <c r="AH298">
        <v>23.35</v>
      </c>
      <c r="AI298">
        <v>17.829999999999998</v>
      </c>
      <c r="AJ298">
        <v>11.39</v>
      </c>
      <c r="AK298">
        <v>9.7799999999999994</v>
      </c>
      <c r="AL298">
        <v>15.34</v>
      </c>
      <c r="AM298">
        <v>8.68</v>
      </c>
      <c r="AO298" s="27"/>
      <c r="AP298" s="27"/>
      <c r="AR298" s="27"/>
      <c r="AT298" s="27"/>
      <c r="AV298" s="27"/>
    </row>
    <row r="299" spans="1:48" ht="15.75" x14ac:dyDescent="0.25">
      <c r="B299" t="s">
        <v>265</v>
      </c>
      <c r="D299" s="23">
        <v>-26.102</v>
      </c>
      <c r="E299" s="23">
        <v>15.36</v>
      </c>
      <c r="Z299" s="27">
        <v>1.98</v>
      </c>
      <c r="AA299" s="27">
        <v>0.89</v>
      </c>
      <c r="AB299" s="27">
        <v>0.26</v>
      </c>
      <c r="AC299" s="27">
        <v>0.45</v>
      </c>
      <c r="AE299">
        <v>0</v>
      </c>
      <c r="AF299">
        <v>3.58</v>
      </c>
      <c r="AG299">
        <v>14.73</v>
      </c>
      <c r="AH299">
        <v>22.62</v>
      </c>
      <c r="AI299">
        <v>17.45</v>
      </c>
      <c r="AJ299">
        <v>11.27</v>
      </c>
      <c r="AK299">
        <v>9.23</v>
      </c>
      <c r="AL299">
        <v>12.57</v>
      </c>
      <c r="AM299">
        <v>6.76</v>
      </c>
      <c r="AO299" s="27"/>
      <c r="AP299" s="27"/>
      <c r="AR299" s="27"/>
      <c r="AT299" s="27"/>
      <c r="AV299" s="27"/>
    </row>
    <row r="300" spans="1:48" ht="15.75" x14ac:dyDescent="0.25">
      <c r="B300" t="s">
        <v>377</v>
      </c>
      <c r="D300" s="23">
        <v>-26.102</v>
      </c>
      <c r="E300" s="23">
        <v>15.36</v>
      </c>
      <c r="Z300" s="27">
        <v>2.4300000000000002</v>
      </c>
      <c r="AA300" s="27">
        <v>0.45</v>
      </c>
      <c r="AB300" s="27">
        <v>0.14000000000000001</v>
      </c>
      <c r="AC300" s="27">
        <v>0.34</v>
      </c>
      <c r="AE300">
        <v>0</v>
      </c>
      <c r="AF300">
        <v>0</v>
      </c>
      <c r="AG300">
        <v>0</v>
      </c>
      <c r="AH300">
        <v>0.75</v>
      </c>
      <c r="AI300">
        <v>18.690000000000001</v>
      </c>
      <c r="AJ300">
        <v>41.38</v>
      </c>
      <c r="AK300">
        <v>25.81</v>
      </c>
      <c r="AL300">
        <v>11.01</v>
      </c>
      <c r="AM300">
        <v>2.2400000000000002</v>
      </c>
      <c r="AP300" s="27"/>
      <c r="AR300" s="27"/>
      <c r="AT300" s="27"/>
      <c r="AV300" s="27"/>
    </row>
    <row r="301" spans="1:48" ht="15.75" x14ac:dyDescent="0.25">
      <c r="A301" s="4" t="s">
        <v>312</v>
      </c>
      <c r="B301" s="4" t="s">
        <v>370</v>
      </c>
      <c r="C301" s="4"/>
      <c r="D301" s="28">
        <v>-25.436</v>
      </c>
      <c r="E301" s="28">
        <v>15.438000000000001</v>
      </c>
      <c r="F301" s="4"/>
      <c r="G301" s="4"/>
      <c r="H301" s="4"/>
      <c r="I301" s="4"/>
      <c r="J301" s="4"/>
      <c r="K301" s="4"/>
      <c r="L301" s="4"/>
      <c r="M301" s="4"/>
      <c r="N301" s="4"/>
      <c r="O301" s="4"/>
      <c r="P301" s="4"/>
      <c r="Q301" s="4"/>
      <c r="R301" s="4"/>
      <c r="S301" s="4"/>
      <c r="T301" s="4"/>
      <c r="U301" s="4"/>
      <c r="V301" s="4"/>
      <c r="W301" s="4"/>
      <c r="X301" s="4"/>
      <c r="Y301" s="4"/>
      <c r="Z301" s="29">
        <v>2.14</v>
      </c>
      <c r="AA301" s="29">
        <v>0.37</v>
      </c>
      <c r="AB301" s="29">
        <v>0.27</v>
      </c>
      <c r="AC301" s="29">
        <v>0.49</v>
      </c>
      <c r="AD301" s="4"/>
      <c r="AE301" s="4">
        <v>0</v>
      </c>
      <c r="AF301" s="4">
        <v>0</v>
      </c>
      <c r="AG301" s="4">
        <v>0</v>
      </c>
      <c r="AH301" s="4">
        <v>2.1800000000000002</v>
      </c>
      <c r="AI301" s="4">
        <v>42.88</v>
      </c>
      <c r="AJ301" s="4">
        <v>38.11</v>
      </c>
      <c r="AK301" s="4">
        <v>13.59</v>
      </c>
      <c r="AL301" s="4">
        <v>2.36</v>
      </c>
      <c r="AM301" s="4">
        <v>0.66</v>
      </c>
      <c r="AO301" s="27"/>
      <c r="AP301" s="27"/>
      <c r="AR301" s="27"/>
      <c r="AT301" s="27"/>
      <c r="AV301" s="27"/>
    </row>
    <row r="302" spans="1:48" ht="15.75" x14ac:dyDescent="0.25">
      <c r="B302" t="s">
        <v>262</v>
      </c>
      <c r="D302" s="23">
        <v>-25.436</v>
      </c>
      <c r="E302" s="23">
        <v>15.438000000000001</v>
      </c>
      <c r="Z302" s="27">
        <v>2.11</v>
      </c>
      <c r="AA302" s="27">
        <v>0.53</v>
      </c>
      <c r="AB302" s="27">
        <v>0.27</v>
      </c>
      <c r="AC302" s="27">
        <v>0.49</v>
      </c>
      <c r="AE302">
        <v>0</v>
      </c>
      <c r="AF302">
        <v>0</v>
      </c>
      <c r="AG302">
        <v>0.26</v>
      </c>
      <c r="AH302">
        <v>10.01</v>
      </c>
      <c r="AI302">
        <v>38.659999999999997</v>
      </c>
      <c r="AJ302">
        <v>27.66</v>
      </c>
      <c r="AK302">
        <v>15.95</v>
      </c>
      <c r="AL302">
        <v>4.59</v>
      </c>
      <c r="AM302">
        <v>1.94</v>
      </c>
      <c r="AO302" s="27"/>
      <c r="AP302" s="27"/>
      <c r="AR302" s="27"/>
      <c r="AT302" s="27"/>
      <c r="AV302" s="27"/>
    </row>
    <row r="303" spans="1:48" ht="15.75" x14ac:dyDescent="0.25">
      <c r="B303" t="s">
        <v>263</v>
      </c>
      <c r="D303" s="23">
        <v>-25.436</v>
      </c>
      <c r="E303" s="23">
        <v>15.438000000000001</v>
      </c>
      <c r="Z303" s="27">
        <v>2.04</v>
      </c>
      <c r="AA303" s="27">
        <v>0.67</v>
      </c>
      <c r="AB303" s="27">
        <v>0.31</v>
      </c>
      <c r="AC303" s="27">
        <v>0.49</v>
      </c>
      <c r="AE303">
        <v>0</v>
      </c>
      <c r="AF303">
        <v>0</v>
      </c>
      <c r="AG303">
        <v>1.26</v>
      </c>
      <c r="AH303">
        <v>21.57</v>
      </c>
      <c r="AI303">
        <v>32.68</v>
      </c>
      <c r="AJ303">
        <v>19.809999999999999</v>
      </c>
      <c r="AK303">
        <v>14.57</v>
      </c>
      <c r="AL303">
        <v>5.72</v>
      </c>
      <c r="AM303">
        <v>2.91</v>
      </c>
      <c r="AO303" s="27"/>
      <c r="AP303" s="27"/>
      <c r="AR303" s="27"/>
      <c r="AT303" s="27"/>
      <c r="AV303" s="27"/>
    </row>
    <row r="304" spans="1:48" ht="15.75" x14ac:dyDescent="0.25">
      <c r="B304" t="s">
        <v>264</v>
      </c>
      <c r="D304" s="23">
        <v>-25.436</v>
      </c>
      <c r="E304" s="23">
        <v>15.438000000000001</v>
      </c>
      <c r="Z304" s="27">
        <v>1.95</v>
      </c>
      <c r="AA304" s="27">
        <v>0.74</v>
      </c>
      <c r="AB304" s="27">
        <v>0.33</v>
      </c>
      <c r="AC304" s="27">
        <v>0.47</v>
      </c>
      <c r="AE304">
        <v>0</v>
      </c>
      <c r="AF304">
        <v>0</v>
      </c>
      <c r="AG304">
        <v>4.07</v>
      </c>
      <c r="AH304">
        <v>31.64</v>
      </c>
      <c r="AI304">
        <v>25.31</v>
      </c>
      <c r="AJ304">
        <v>14.43</v>
      </c>
      <c r="AK304">
        <v>14.08</v>
      </c>
      <c r="AL304">
        <v>6.17</v>
      </c>
      <c r="AM304">
        <v>3.15</v>
      </c>
      <c r="AO304" s="27"/>
      <c r="AP304" s="27"/>
      <c r="AR304" s="27"/>
      <c r="AT304" s="27"/>
      <c r="AV304" s="27"/>
    </row>
    <row r="305" spans="1:48" ht="15.75" x14ac:dyDescent="0.25">
      <c r="B305" t="s">
        <v>265</v>
      </c>
      <c r="D305" s="23">
        <v>-25.436</v>
      </c>
      <c r="E305" s="23">
        <v>15.438000000000001</v>
      </c>
      <c r="Z305" s="27">
        <v>1.97</v>
      </c>
      <c r="AA305" s="27">
        <v>0.7</v>
      </c>
      <c r="AB305" s="27">
        <v>0.33</v>
      </c>
      <c r="AC305" s="27">
        <v>0.48</v>
      </c>
      <c r="AE305">
        <v>0</v>
      </c>
      <c r="AF305">
        <v>0.48</v>
      </c>
      <c r="AG305">
        <v>2.25</v>
      </c>
      <c r="AH305">
        <v>27.8</v>
      </c>
      <c r="AI305">
        <v>30.8</v>
      </c>
      <c r="AJ305">
        <v>16.5</v>
      </c>
      <c r="AK305">
        <v>12.62</v>
      </c>
      <c r="AL305">
        <v>5.54</v>
      </c>
      <c r="AM305">
        <v>2.91</v>
      </c>
      <c r="AO305" s="27"/>
      <c r="AP305" s="27"/>
      <c r="AR305" s="27"/>
      <c r="AT305" s="27"/>
      <c r="AV305" s="27"/>
    </row>
    <row r="306" spans="1:48" ht="15.75" x14ac:dyDescent="0.25">
      <c r="B306" t="s">
        <v>394</v>
      </c>
      <c r="D306" s="23">
        <v>-25.436</v>
      </c>
      <c r="E306" s="23">
        <v>15.438000000000001</v>
      </c>
      <c r="Z306" s="27">
        <v>2.06</v>
      </c>
      <c r="AA306" s="27">
        <v>0.39</v>
      </c>
      <c r="AB306" s="27">
        <v>0.28000000000000003</v>
      </c>
      <c r="AC306" s="27">
        <v>0.52</v>
      </c>
      <c r="AE306">
        <v>0</v>
      </c>
      <c r="AF306">
        <v>0</v>
      </c>
      <c r="AG306">
        <v>0</v>
      </c>
      <c r="AH306">
        <v>11.29</v>
      </c>
      <c r="AI306">
        <v>43.49</v>
      </c>
      <c r="AJ306">
        <v>23.75</v>
      </c>
      <c r="AK306">
        <v>15.45</v>
      </c>
      <c r="AL306">
        <v>4.08</v>
      </c>
      <c r="AM306">
        <v>1.39</v>
      </c>
      <c r="AO306" s="27"/>
      <c r="AP306" s="27"/>
      <c r="AR306" s="27"/>
      <c r="AT306" s="27"/>
      <c r="AV306" s="27"/>
    </row>
    <row r="307" spans="1:48" ht="15.75" x14ac:dyDescent="0.25">
      <c r="AO307" s="27"/>
    </row>
    <row r="310" spans="1:48" x14ac:dyDescent="0.25">
      <c r="A310" t="s">
        <v>455</v>
      </c>
      <c r="AF310" s="25">
        <v>707.10699999999997</v>
      </c>
      <c r="AG310" s="25">
        <v>500</v>
      </c>
      <c r="AH310" s="25">
        <v>353.553</v>
      </c>
      <c r="AI310" s="25">
        <v>250</v>
      </c>
      <c r="AJ310" s="25">
        <v>176.77699999999999</v>
      </c>
      <c r="AK310" s="25">
        <v>125</v>
      </c>
      <c r="AL310" s="25">
        <v>88.388800000000003</v>
      </c>
      <c r="AM310" s="25">
        <v>62.5</v>
      </c>
    </row>
    <row r="311" spans="1:48" x14ac:dyDescent="0.25">
      <c r="A311" t="s">
        <v>456</v>
      </c>
      <c r="AF311" s="25"/>
      <c r="AG311" s="25"/>
      <c r="AH311" s="25"/>
      <c r="AI311" s="25"/>
      <c r="AJ311" s="25"/>
      <c r="AK311" s="25"/>
      <c r="AL311" s="25"/>
      <c r="AM311" s="25"/>
    </row>
    <row r="312" spans="1:48" ht="15.75" x14ac:dyDescent="0.25">
      <c r="A312" s="4"/>
      <c r="D312" s="23"/>
      <c r="E312" s="23"/>
      <c r="Z312" s="27"/>
      <c r="AA312" s="27"/>
      <c r="AB312" s="27"/>
      <c r="AC312" s="27"/>
      <c r="AF312" s="25">
        <v>707.10699999999997</v>
      </c>
      <c r="AG312" s="25">
        <v>500</v>
      </c>
      <c r="AH312" s="25">
        <v>353.553</v>
      </c>
      <c r="AI312" s="25">
        <v>250</v>
      </c>
      <c r="AJ312" s="25">
        <v>176.77699999999999</v>
      </c>
      <c r="AK312" s="25">
        <v>125</v>
      </c>
      <c r="AL312" s="25">
        <v>88.388800000000003</v>
      </c>
      <c r="AM312" s="25">
        <v>62.5</v>
      </c>
    </row>
    <row r="313" spans="1:48" ht="15.75" x14ac:dyDescent="0.25">
      <c r="A313" s="4" t="s">
        <v>327</v>
      </c>
      <c r="B313" t="s">
        <v>262</v>
      </c>
      <c r="D313" s="23">
        <v>-23.677</v>
      </c>
      <c r="E313" s="23">
        <v>15.073</v>
      </c>
      <c r="Z313" s="27">
        <v>2.21</v>
      </c>
      <c r="AA313" s="27">
        <v>0.66</v>
      </c>
      <c r="AB313" s="27">
        <v>0.01</v>
      </c>
      <c r="AC313" s="27">
        <v>0.47</v>
      </c>
      <c r="AE313">
        <v>0</v>
      </c>
      <c r="AF313" s="36">
        <v>0</v>
      </c>
      <c r="AG313" s="36">
        <v>0</v>
      </c>
      <c r="AH313" s="36">
        <v>15.31</v>
      </c>
      <c r="AI313" s="36">
        <v>21.85</v>
      </c>
      <c r="AJ313" s="36">
        <v>26.97</v>
      </c>
      <c r="AK313" s="36">
        <v>23.56</v>
      </c>
      <c r="AL313" s="36">
        <v>9.6</v>
      </c>
      <c r="AM313" s="36">
        <v>2.17</v>
      </c>
    </row>
    <row r="314" spans="1:48" ht="15.75" x14ac:dyDescent="0.25">
      <c r="B314" t="s">
        <v>263</v>
      </c>
      <c r="D314" s="23">
        <v>-23.677</v>
      </c>
      <c r="E314" s="23">
        <v>15.073</v>
      </c>
      <c r="Z314" s="27">
        <v>2.0099999999999998</v>
      </c>
      <c r="AA314" s="27">
        <v>0.68</v>
      </c>
      <c r="AB314" s="27">
        <v>0.32</v>
      </c>
      <c r="AC314" s="27">
        <v>0.45</v>
      </c>
      <c r="AE314">
        <v>0</v>
      </c>
      <c r="AF314">
        <v>0</v>
      </c>
      <c r="AG314">
        <v>1.27</v>
      </c>
      <c r="AH314">
        <v>28.66</v>
      </c>
      <c r="AI314">
        <v>27.85</v>
      </c>
      <c r="AJ314">
        <v>17.79</v>
      </c>
      <c r="AK314">
        <v>12.24</v>
      </c>
      <c r="AL314">
        <v>8.23</v>
      </c>
      <c r="AM314">
        <v>3.04</v>
      </c>
    </row>
    <row r="315" spans="1:48" ht="15.75" x14ac:dyDescent="0.25">
      <c r="A315" s="4" t="s">
        <v>273</v>
      </c>
      <c r="B315" t="s">
        <v>262</v>
      </c>
      <c r="D315" s="23">
        <v>-24.21</v>
      </c>
      <c r="E315" s="23">
        <v>15.275</v>
      </c>
      <c r="Z315" s="27">
        <v>2.0099999999999998</v>
      </c>
      <c r="AA315" s="27">
        <v>0.56000000000000005</v>
      </c>
      <c r="AB315" s="27">
        <v>0.34</v>
      </c>
      <c r="AC315" s="27">
        <v>0.55000000000000004</v>
      </c>
      <c r="AE315">
        <v>0</v>
      </c>
      <c r="AF315" s="36">
        <v>0</v>
      </c>
      <c r="AG315" s="36">
        <v>0</v>
      </c>
      <c r="AH315" s="36">
        <v>15.82</v>
      </c>
      <c r="AI315" s="36">
        <v>38.799999999999997</v>
      </c>
      <c r="AJ315" s="36">
        <v>27.13</v>
      </c>
      <c r="AK315" s="36">
        <v>10.210000000000001</v>
      </c>
      <c r="AL315" s="36">
        <v>4.9000000000000004</v>
      </c>
      <c r="AM315" s="36">
        <v>2.13</v>
      </c>
    </row>
    <row r="316" spans="1:48" ht="15.75" x14ac:dyDescent="0.25">
      <c r="B316" t="s">
        <v>263</v>
      </c>
      <c r="D316" s="23">
        <v>-24.21</v>
      </c>
      <c r="E316" s="23">
        <v>15.275</v>
      </c>
      <c r="Z316" s="27">
        <v>2.12</v>
      </c>
      <c r="AA316" s="27">
        <v>0.64</v>
      </c>
      <c r="AB316" s="27">
        <v>0.45</v>
      </c>
      <c r="AC316" s="27">
        <v>0.49</v>
      </c>
      <c r="AE316">
        <v>0</v>
      </c>
      <c r="AF316">
        <v>0</v>
      </c>
      <c r="AG316">
        <v>0</v>
      </c>
      <c r="AH316">
        <v>37.020000000000003</v>
      </c>
      <c r="AI316">
        <v>18.45</v>
      </c>
      <c r="AJ316">
        <v>20.149999999999999</v>
      </c>
      <c r="AK316">
        <v>18.45</v>
      </c>
      <c r="AL316">
        <v>7.78</v>
      </c>
      <c r="AM316">
        <v>4.21</v>
      </c>
    </row>
    <row r="317" spans="1:48" ht="15.75" x14ac:dyDescent="0.25">
      <c r="A317" s="4" t="s">
        <v>274</v>
      </c>
      <c r="B317" t="s">
        <v>262</v>
      </c>
      <c r="D317" s="23">
        <v>-23.196000000000002</v>
      </c>
      <c r="E317" s="23">
        <v>14.602</v>
      </c>
      <c r="Z317" s="27">
        <v>2.29</v>
      </c>
      <c r="AA317" s="27">
        <v>0.6</v>
      </c>
      <c r="AB317" s="27">
        <v>-0.19</v>
      </c>
      <c r="AC317" s="27">
        <v>0.53</v>
      </c>
      <c r="AE317">
        <v>0</v>
      </c>
      <c r="AF317" s="36">
        <v>0</v>
      </c>
      <c r="AG317" s="36">
        <v>2.96</v>
      </c>
      <c r="AH317" s="36">
        <v>9.77</v>
      </c>
      <c r="AI317" s="36">
        <v>72.45</v>
      </c>
      <c r="AJ317" s="36">
        <v>37.94</v>
      </c>
      <c r="AK317" s="36">
        <v>25.64</v>
      </c>
      <c r="AL317" s="36">
        <v>9.31</v>
      </c>
      <c r="AM317" s="36">
        <v>1.44</v>
      </c>
    </row>
    <row r="318" spans="1:48" ht="15.75" x14ac:dyDescent="0.25">
      <c r="B318" t="s">
        <v>263</v>
      </c>
      <c r="D318" s="23">
        <v>-23.196000000000002</v>
      </c>
      <c r="E318" s="23">
        <v>14.602</v>
      </c>
      <c r="Z318" s="27">
        <v>2.09</v>
      </c>
      <c r="AA318" s="27">
        <v>0.84</v>
      </c>
      <c r="AB318" s="27">
        <v>0.5</v>
      </c>
      <c r="AC318" s="27">
        <v>0.42</v>
      </c>
      <c r="AE318">
        <v>0</v>
      </c>
      <c r="AF318">
        <v>0</v>
      </c>
      <c r="AG318">
        <v>1.79</v>
      </c>
      <c r="AH318">
        <v>36.97</v>
      </c>
      <c r="AI318">
        <v>16.36</v>
      </c>
      <c r="AJ318">
        <v>11.27</v>
      </c>
      <c r="AK318">
        <v>13.58</v>
      </c>
      <c r="AL318">
        <v>12.55</v>
      </c>
      <c r="AM318">
        <v>4.62</v>
      </c>
    </row>
    <row r="319" spans="1:48" ht="15.75" x14ac:dyDescent="0.25">
      <c r="A319" s="4" t="s">
        <v>275</v>
      </c>
      <c r="B319" t="s">
        <v>262</v>
      </c>
      <c r="D319" s="23">
        <v>-23.704000000000001</v>
      </c>
      <c r="E319" s="23">
        <v>15.202999999999999</v>
      </c>
      <c r="Z319" s="27">
        <v>2</v>
      </c>
      <c r="AA319" s="27">
        <v>0.54</v>
      </c>
      <c r="AB319" s="27">
        <v>0.42</v>
      </c>
      <c r="AC319" s="27">
        <v>0.67</v>
      </c>
      <c r="AE319">
        <v>0</v>
      </c>
      <c r="AF319" s="36">
        <v>0</v>
      </c>
      <c r="AG319" s="36">
        <v>0</v>
      </c>
      <c r="AH319" s="36">
        <v>9.82</v>
      </c>
      <c r="AI319" s="36">
        <v>50.53</v>
      </c>
      <c r="AJ319" s="36">
        <v>23.55</v>
      </c>
      <c r="AK319" s="36">
        <v>6.56</v>
      </c>
      <c r="AL319" s="36">
        <v>5.83</v>
      </c>
      <c r="AM319" s="36">
        <v>2.61</v>
      </c>
    </row>
    <row r="320" spans="1:48" ht="15.75" x14ac:dyDescent="0.25">
      <c r="B320" t="s">
        <v>263</v>
      </c>
      <c r="D320" s="23">
        <v>-23.704000000000001</v>
      </c>
      <c r="E320" s="23">
        <v>15.202999999999999</v>
      </c>
      <c r="Z320" s="27">
        <v>2.16</v>
      </c>
      <c r="AA320" s="27">
        <v>0.94</v>
      </c>
      <c r="AB320" s="27">
        <v>0.27</v>
      </c>
      <c r="AC320" s="27">
        <v>0.39</v>
      </c>
      <c r="AE320">
        <v>0</v>
      </c>
      <c r="AF320">
        <v>0</v>
      </c>
      <c r="AG320">
        <v>1.36</v>
      </c>
      <c r="AH320">
        <v>37.840000000000003</v>
      </c>
      <c r="AI320">
        <v>10.48</v>
      </c>
      <c r="AJ320">
        <v>9.52</v>
      </c>
      <c r="AK320">
        <v>16.579999999999998</v>
      </c>
      <c r="AL320">
        <v>13.35</v>
      </c>
      <c r="AM320">
        <v>6.77</v>
      </c>
    </row>
    <row r="321" spans="1:42" ht="15.75" x14ac:dyDescent="0.25">
      <c r="A321" s="4" t="s">
        <v>276</v>
      </c>
      <c r="B321" t="s">
        <v>262</v>
      </c>
      <c r="D321" s="23">
        <v>-23.663</v>
      </c>
      <c r="E321" s="23">
        <v>15.037000000000001</v>
      </c>
      <c r="Z321" s="27">
        <v>2.34</v>
      </c>
      <c r="AA321" s="27">
        <v>0.57999999999999996</v>
      </c>
      <c r="AB321" s="27">
        <v>0.25</v>
      </c>
      <c r="AC321" s="27">
        <v>0.55000000000000004</v>
      </c>
      <c r="AE321">
        <v>0</v>
      </c>
      <c r="AF321" s="36">
        <v>0</v>
      </c>
      <c r="AG321" s="36">
        <v>0</v>
      </c>
      <c r="AH321" s="36">
        <v>8.0399999999999991</v>
      </c>
      <c r="AI321" s="36">
        <v>23.77</v>
      </c>
      <c r="AJ321" s="36">
        <v>30.36</v>
      </c>
      <c r="AK321" s="36">
        <v>22.54</v>
      </c>
      <c r="AL321" s="36">
        <v>10.14</v>
      </c>
      <c r="AM321" s="36">
        <v>3.76</v>
      </c>
    </row>
    <row r="322" spans="1:42" ht="15.75" x14ac:dyDescent="0.25">
      <c r="B322" t="s">
        <v>263</v>
      </c>
      <c r="D322" s="23">
        <v>-23.663</v>
      </c>
      <c r="E322" s="23">
        <v>15.037000000000001</v>
      </c>
      <c r="Z322" s="27">
        <v>2.21</v>
      </c>
      <c r="AA322" s="27">
        <v>0.79</v>
      </c>
      <c r="AB322" s="27">
        <v>0.28999999999999998</v>
      </c>
      <c r="AC322" s="27">
        <v>0.46</v>
      </c>
      <c r="AE322">
        <v>0</v>
      </c>
      <c r="AF322">
        <v>0.09</v>
      </c>
      <c r="AG322">
        <v>1.22</v>
      </c>
      <c r="AH322">
        <v>17.149999999999999</v>
      </c>
      <c r="AI322">
        <v>30.02</v>
      </c>
      <c r="AJ322">
        <v>19.079999999999998</v>
      </c>
      <c r="AK322">
        <v>13.58</v>
      </c>
      <c r="AL322">
        <v>11.83</v>
      </c>
      <c r="AM322">
        <v>5.3</v>
      </c>
    </row>
    <row r="323" spans="1:42" ht="15.75" x14ac:dyDescent="0.25">
      <c r="A323" s="4" t="s">
        <v>277</v>
      </c>
      <c r="B323" t="s">
        <v>262</v>
      </c>
      <c r="D323" s="23">
        <v>-23.553000000000001</v>
      </c>
      <c r="E323" s="23">
        <v>14.89</v>
      </c>
      <c r="Z323" s="27">
        <v>2.1</v>
      </c>
      <c r="AA323" s="27">
        <v>0.91</v>
      </c>
      <c r="AB323" s="27">
        <v>0.25</v>
      </c>
      <c r="AC323" s="27">
        <v>0.44</v>
      </c>
      <c r="AE323">
        <v>0</v>
      </c>
      <c r="AF323" s="36">
        <v>0</v>
      </c>
      <c r="AG323" s="36">
        <v>7.48</v>
      </c>
      <c r="AH323" s="36">
        <v>22.66</v>
      </c>
      <c r="AI323" s="36">
        <v>19.14</v>
      </c>
      <c r="AJ323" s="36">
        <v>16.760000000000002</v>
      </c>
      <c r="AK323" s="36">
        <v>12.66</v>
      </c>
      <c r="AL323" s="36">
        <v>13.17</v>
      </c>
      <c r="AM323" s="36">
        <v>5.29</v>
      </c>
    </row>
    <row r="324" spans="1:42" ht="15.75" x14ac:dyDescent="0.25">
      <c r="B324" t="s">
        <v>263</v>
      </c>
      <c r="D324" s="23">
        <v>-23.553000000000001</v>
      </c>
      <c r="E324" s="23">
        <v>14.89</v>
      </c>
      <c r="Z324" s="27">
        <v>2.2000000000000002</v>
      </c>
      <c r="AA324" s="27">
        <v>0.91</v>
      </c>
      <c r="AB324" s="27">
        <v>0.42</v>
      </c>
      <c r="AC324" s="27">
        <v>0.42</v>
      </c>
      <c r="AE324">
        <v>0</v>
      </c>
      <c r="AF324">
        <v>0</v>
      </c>
      <c r="AG324">
        <v>2.12</v>
      </c>
      <c r="AH324">
        <v>28.85</v>
      </c>
      <c r="AI324">
        <v>21.06</v>
      </c>
      <c r="AJ324">
        <v>10.72</v>
      </c>
      <c r="AK324">
        <v>10.5</v>
      </c>
      <c r="AL324">
        <v>15.1</v>
      </c>
      <c r="AM324">
        <v>7.45</v>
      </c>
    </row>
    <row r="325" spans="1:42" ht="15.75" x14ac:dyDescent="0.25">
      <c r="A325" s="4" t="s">
        <v>278</v>
      </c>
      <c r="B325" t="s">
        <v>262</v>
      </c>
      <c r="D325" s="23">
        <v>-24.105</v>
      </c>
      <c r="E325" s="23">
        <v>14.993</v>
      </c>
      <c r="Z325" s="27">
        <v>2.1</v>
      </c>
      <c r="AA325" s="27">
        <v>0.78</v>
      </c>
      <c r="AB325" s="27">
        <v>0.35</v>
      </c>
      <c r="AC325" s="27">
        <v>0.46</v>
      </c>
      <c r="AE325">
        <v>0</v>
      </c>
      <c r="AF325" s="48">
        <v>0</v>
      </c>
      <c r="AG325" s="36">
        <v>4.3</v>
      </c>
      <c r="AH325" s="36">
        <v>21.72</v>
      </c>
      <c r="AI325" s="36">
        <v>27.28</v>
      </c>
      <c r="AJ325" s="36">
        <v>17.149999999999999</v>
      </c>
      <c r="AK325" s="36">
        <v>13.24</v>
      </c>
      <c r="AL325" s="36">
        <v>10.83</v>
      </c>
      <c r="AM325" s="36">
        <v>3.78</v>
      </c>
    </row>
    <row r="326" spans="1:42" ht="15.75" x14ac:dyDescent="0.25">
      <c r="B326" t="s">
        <v>263</v>
      </c>
      <c r="D326" s="23">
        <v>-24.105</v>
      </c>
      <c r="E326" s="23">
        <v>14.993</v>
      </c>
      <c r="Z326" s="27">
        <v>2.15</v>
      </c>
      <c r="AA326" s="27">
        <v>1.01</v>
      </c>
      <c r="AB326" s="27">
        <v>0.27</v>
      </c>
      <c r="AC326" s="27">
        <v>0.42</v>
      </c>
      <c r="AE326">
        <v>0</v>
      </c>
      <c r="AF326" s="30">
        <v>0</v>
      </c>
      <c r="AG326">
        <v>4.74</v>
      </c>
      <c r="AH326">
        <v>21.76</v>
      </c>
      <c r="AI326">
        <v>12.18</v>
      </c>
      <c r="AJ326">
        <v>8.5399999999999991</v>
      </c>
      <c r="AK326">
        <v>12.17</v>
      </c>
      <c r="AL326">
        <v>11.09</v>
      </c>
      <c r="AM326">
        <v>7.04</v>
      </c>
    </row>
    <row r="327" spans="1:42" ht="15.75" x14ac:dyDescent="0.25">
      <c r="A327" s="4" t="s">
        <v>279</v>
      </c>
      <c r="B327" t="s">
        <v>262</v>
      </c>
      <c r="D327" s="23">
        <v>-24.122</v>
      </c>
      <c r="E327" s="23">
        <v>15.048999999999999</v>
      </c>
      <c r="Z327" s="27">
        <v>2.06</v>
      </c>
      <c r="AA327" s="27">
        <v>0.63</v>
      </c>
      <c r="AB327" s="27">
        <v>0.35</v>
      </c>
      <c r="AC327" s="27">
        <v>0.5</v>
      </c>
      <c r="AE327">
        <v>0</v>
      </c>
      <c r="AF327" s="36">
        <v>0</v>
      </c>
      <c r="AG327" s="36">
        <v>1.35</v>
      </c>
      <c r="AH327" s="36">
        <v>28.88</v>
      </c>
      <c r="AI327" s="36">
        <v>34.799999999999997</v>
      </c>
      <c r="AJ327" s="36">
        <v>15.72</v>
      </c>
      <c r="AK327" s="36">
        <v>9.16</v>
      </c>
      <c r="AL327" s="36">
        <v>6.35</v>
      </c>
      <c r="AM327" s="36">
        <v>2.5499999999999998</v>
      </c>
    </row>
    <row r="328" spans="1:42" ht="15.75" x14ac:dyDescent="0.25">
      <c r="B328" t="s">
        <v>263</v>
      </c>
      <c r="D328" s="23">
        <v>-24.122</v>
      </c>
      <c r="E328" s="23">
        <v>15.048999999999999</v>
      </c>
      <c r="Z328" s="27">
        <v>1.86</v>
      </c>
      <c r="AA328" s="27">
        <v>0.77</v>
      </c>
      <c r="AB328" s="27">
        <v>0.56999999999999995</v>
      </c>
      <c r="AC328" s="27">
        <v>0.45</v>
      </c>
      <c r="AE328">
        <v>0</v>
      </c>
      <c r="AF328">
        <v>0</v>
      </c>
      <c r="AG328">
        <v>1.96</v>
      </c>
      <c r="AH328">
        <v>46.21</v>
      </c>
      <c r="AI328">
        <v>18.64</v>
      </c>
      <c r="AJ328">
        <v>7.2</v>
      </c>
      <c r="AK328">
        <v>9.08</v>
      </c>
      <c r="AL328">
        <v>9.59</v>
      </c>
      <c r="AM328">
        <v>4.54</v>
      </c>
    </row>
    <row r="329" spans="1:42" ht="15.75" x14ac:dyDescent="0.25">
      <c r="A329" s="4" t="s">
        <v>291</v>
      </c>
      <c r="B329" t="s">
        <v>355</v>
      </c>
      <c r="D329">
        <v>-23.736999999999998</v>
      </c>
      <c r="E329" s="23">
        <v>14.920999999999999</v>
      </c>
      <c r="Z329" s="27">
        <v>2.2400000000000002</v>
      </c>
      <c r="AA329" s="27">
        <v>0.56999999999999995</v>
      </c>
      <c r="AB329" s="27">
        <v>0.32</v>
      </c>
      <c r="AC329" s="27">
        <v>0.44</v>
      </c>
      <c r="AE329" s="30">
        <v>0</v>
      </c>
      <c r="AF329" s="48">
        <v>0</v>
      </c>
      <c r="AG329" s="36">
        <v>2.4</v>
      </c>
      <c r="AH329" s="36">
        <v>20.22</v>
      </c>
      <c r="AI329" s="36">
        <v>12.32</v>
      </c>
      <c r="AJ329" s="36">
        <v>25.28</v>
      </c>
      <c r="AK329" s="36">
        <v>25.91</v>
      </c>
      <c r="AL329" s="36">
        <v>12.15</v>
      </c>
      <c r="AM329" s="36">
        <v>2.44</v>
      </c>
    </row>
    <row r="330" spans="1:42" ht="15.75" x14ac:dyDescent="0.25">
      <c r="B330" t="s">
        <v>356</v>
      </c>
      <c r="D330">
        <v>-23.736999999999998</v>
      </c>
      <c r="E330" s="23">
        <v>14.920999999999999</v>
      </c>
      <c r="Z330" s="27">
        <v>2.1</v>
      </c>
      <c r="AA330" s="27">
        <v>0.98</v>
      </c>
      <c r="AB330" s="27">
        <v>0.46</v>
      </c>
      <c r="AC330" s="27">
        <v>0.43</v>
      </c>
      <c r="AE330" s="30">
        <v>0</v>
      </c>
      <c r="AF330" s="30">
        <v>0</v>
      </c>
      <c r="AG330">
        <v>5.43</v>
      </c>
      <c r="AH330">
        <v>31.79</v>
      </c>
      <c r="AI330">
        <v>20.29</v>
      </c>
      <c r="AJ330">
        <v>9.6</v>
      </c>
      <c r="AK330">
        <v>9.33</v>
      </c>
      <c r="AL330">
        <v>11.57</v>
      </c>
      <c r="AM330">
        <v>7.16</v>
      </c>
      <c r="AO330" s="27"/>
      <c r="AP330" s="27"/>
    </row>
    <row r="331" spans="1:42" ht="15.75" x14ac:dyDescent="0.25">
      <c r="A331" s="4" t="s">
        <v>301</v>
      </c>
      <c r="B331" t="s">
        <v>262</v>
      </c>
      <c r="D331" t="s">
        <v>302</v>
      </c>
      <c r="E331" t="s">
        <v>303</v>
      </c>
      <c r="Z331" s="27">
        <v>1.98</v>
      </c>
      <c r="AA331" s="27">
        <v>0.63</v>
      </c>
      <c r="AB331" s="27">
        <v>0.26</v>
      </c>
      <c r="AC331" s="27">
        <v>0.51</v>
      </c>
      <c r="AE331">
        <v>0</v>
      </c>
      <c r="AF331" s="36">
        <v>0</v>
      </c>
      <c r="AG331" s="36">
        <v>2.98</v>
      </c>
      <c r="AH331" s="36">
        <v>21.47</v>
      </c>
      <c r="AI331" s="36">
        <v>31.19</v>
      </c>
      <c r="AJ331" s="36">
        <v>24.09</v>
      </c>
      <c r="AK331" s="36">
        <v>10.74</v>
      </c>
      <c r="AL331" s="36">
        <v>4.83</v>
      </c>
      <c r="AM331" s="36">
        <v>2.97</v>
      </c>
      <c r="AO331" s="27"/>
      <c r="AP331" s="27"/>
    </row>
    <row r="332" spans="1:42" ht="15.75" x14ac:dyDescent="0.25">
      <c r="B332" t="s">
        <v>263</v>
      </c>
      <c r="D332" t="s">
        <v>302</v>
      </c>
      <c r="E332" t="s">
        <v>303</v>
      </c>
      <c r="Z332" s="27">
        <v>2.11</v>
      </c>
      <c r="AA332" s="27">
        <v>0.63</v>
      </c>
      <c r="AB332" s="27">
        <v>0.27</v>
      </c>
      <c r="AC332" s="27">
        <v>0.54</v>
      </c>
      <c r="AE332">
        <v>0</v>
      </c>
      <c r="AF332">
        <v>0</v>
      </c>
      <c r="AG332">
        <v>1.87</v>
      </c>
      <c r="AH332">
        <v>14.54</v>
      </c>
      <c r="AI332">
        <v>29.38</v>
      </c>
      <c r="AJ332">
        <v>32.090000000000003</v>
      </c>
      <c r="AK332">
        <v>12.68</v>
      </c>
      <c r="AL332">
        <v>5.0999999999999996</v>
      </c>
      <c r="AM332">
        <v>2.97</v>
      </c>
    </row>
    <row r="333" spans="1:42" ht="15.75" x14ac:dyDescent="0.25">
      <c r="A333" s="4"/>
      <c r="Z333" s="27"/>
      <c r="AA333" s="27"/>
      <c r="AB333" s="27"/>
      <c r="AC333" s="27"/>
      <c r="AO333" s="27"/>
      <c r="AP333" s="27"/>
    </row>
    <row r="334" spans="1:42" ht="15.75" x14ac:dyDescent="0.25">
      <c r="Z334" s="27"/>
      <c r="AA334" s="27"/>
      <c r="AB334" s="27"/>
      <c r="AC334" s="27"/>
      <c r="AO334" s="27"/>
      <c r="AP334" s="27"/>
    </row>
    <row r="336" spans="1:42" x14ac:dyDescent="0.25">
      <c r="A336" t="s">
        <v>457</v>
      </c>
    </row>
    <row r="337" spans="1:48" ht="15.75" x14ac:dyDescent="0.25">
      <c r="A337" s="4" t="s">
        <v>292</v>
      </c>
      <c r="B337" t="s">
        <v>367</v>
      </c>
      <c r="D337" t="s">
        <v>293</v>
      </c>
      <c r="E337" s="23">
        <v>15.847</v>
      </c>
      <c r="Z337" s="27">
        <v>1.97</v>
      </c>
      <c r="AA337" s="27">
        <v>0.74</v>
      </c>
      <c r="AB337" s="27">
        <v>0.27</v>
      </c>
      <c r="AC337" s="27">
        <v>0.46</v>
      </c>
      <c r="AE337">
        <v>0</v>
      </c>
      <c r="AF337">
        <v>1.83</v>
      </c>
      <c r="AG337">
        <v>6.42</v>
      </c>
      <c r="AH337">
        <v>22.64</v>
      </c>
      <c r="AI337">
        <v>26.16</v>
      </c>
      <c r="AJ337">
        <v>14.85</v>
      </c>
      <c r="AK337">
        <v>16.53</v>
      </c>
      <c r="AL337">
        <v>8.16</v>
      </c>
      <c r="AM337">
        <v>3.19</v>
      </c>
      <c r="AO337" s="27"/>
      <c r="AP337" s="27"/>
      <c r="AR337" s="27"/>
      <c r="AT337" s="27"/>
      <c r="AV337" s="27"/>
    </row>
    <row r="338" spans="1:48" ht="15.75" x14ac:dyDescent="0.25">
      <c r="B338" t="s">
        <v>263</v>
      </c>
      <c r="D338" t="s">
        <v>293</v>
      </c>
      <c r="E338" s="23">
        <v>16.847000000000001</v>
      </c>
      <c r="Z338" s="27">
        <v>2.15</v>
      </c>
      <c r="AA338" s="27">
        <v>0.9</v>
      </c>
      <c r="AB338" s="27">
        <v>0.36</v>
      </c>
      <c r="AC338" s="27">
        <v>0.42</v>
      </c>
      <c r="AE338">
        <v>0</v>
      </c>
      <c r="AF338">
        <v>0</v>
      </c>
      <c r="AG338">
        <v>3.55</v>
      </c>
      <c r="AH338">
        <v>29.23</v>
      </c>
      <c r="AI338">
        <v>20.399999999999999</v>
      </c>
      <c r="AJ338">
        <v>8.26</v>
      </c>
      <c r="AK338">
        <v>14.81</v>
      </c>
      <c r="AL338">
        <v>12.16</v>
      </c>
      <c r="AM338">
        <v>8.16</v>
      </c>
      <c r="AO338" s="27"/>
      <c r="AP338" s="27"/>
      <c r="AR338" s="27"/>
      <c r="AT338" s="27"/>
      <c r="AV338" s="27"/>
    </row>
    <row r="339" spans="1:48" ht="15.75" x14ac:dyDescent="0.25">
      <c r="A339" s="4" t="s">
        <v>294</v>
      </c>
      <c r="B339" t="s">
        <v>262</v>
      </c>
      <c r="D339">
        <v>24.875</v>
      </c>
      <c r="E339">
        <v>14.951000000000001</v>
      </c>
      <c r="Z339" s="27">
        <v>2.11</v>
      </c>
      <c r="AA339" s="27">
        <v>0.8</v>
      </c>
      <c r="AB339" s="27">
        <v>0.06</v>
      </c>
      <c r="AC339" s="27">
        <v>0.48</v>
      </c>
      <c r="AE339">
        <v>0</v>
      </c>
      <c r="AF339">
        <v>0</v>
      </c>
      <c r="AG339">
        <v>0.85</v>
      </c>
      <c r="AH339">
        <v>36.770000000000003</v>
      </c>
      <c r="AI339">
        <v>25.47</v>
      </c>
      <c r="AJ339">
        <v>9.0500000000000007</v>
      </c>
      <c r="AK339">
        <v>13.95</v>
      </c>
      <c r="AL339">
        <v>6.67</v>
      </c>
      <c r="AM339">
        <v>4.4400000000000004</v>
      </c>
      <c r="AO339" s="27"/>
      <c r="AP339" s="27"/>
      <c r="AR339" s="27"/>
      <c r="AT339" s="27"/>
      <c r="AV339" s="27"/>
    </row>
    <row r="340" spans="1:48" ht="15.75" x14ac:dyDescent="0.25">
      <c r="B340" t="s">
        <v>263</v>
      </c>
      <c r="D340">
        <v>24.875</v>
      </c>
      <c r="E340">
        <v>14.951000000000001</v>
      </c>
      <c r="Z340" s="27">
        <v>1.83</v>
      </c>
      <c r="AA340" s="27">
        <v>0.71</v>
      </c>
      <c r="AB340" s="27">
        <v>0.35</v>
      </c>
      <c r="AC340" s="27">
        <v>0.52</v>
      </c>
      <c r="AE340">
        <v>0</v>
      </c>
      <c r="AF340">
        <v>0</v>
      </c>
      <c r="AG340">
        <v>1.31</v>
      </c>
      <c r="AH340">
        <v>35.799999999999997</v>
      </c>
      <c r="AI340">
        <v>30.14</v>
      </c>
      <c r="AJ340">
        <v>11.11</v>
      </c>
      <c r="AK340">
        <v>13.75</v>
      </c>
      <c r="AL340">
        <v>3.8</v>
      </c>
      <c r="AM340">
        <v>1.81</v>
      </c>
      <c r="AO340" s="27"/>
      <c r="AP340" s="27"/>
      <c r="AR340" s="27"/>
      <c r="AT340" s="27"/>
      <c r="AV340" s="27"/>
    </row>
    <row r="341" spans="1:48" ht="15.75" x14ac:dyDescent="0.25">
      <c r="A341" s="4" t="s">
        <v>295</v>
      </c>
      <c r="B341" t="s">
        <v>262</v>
      </c>
      <c r="D341" s="23">
        <v>-25.047999999999998</v>
      </c>
      <c r="E341" s="23">
        <v>15.285</v>
      </c>
      <c r="Z341" s="27">
        <v>1.98</v>
      </c>
      <c r="AA341" s="27">
        <v>0.94</v>
      </c>
      <c r="AB341" s="27">
        <v>0.46</v>
      </c>
      <c r="AC341" s="27">
        <v>0.45</v>
      </c>
      <c r="AE341">
        <v>0</v>
      </c>
      <c r="AF341">
        <v>0.73</v>
      </c>
      <c r="AG341">
        <v>9.32</v>
      </c>
      <c r="AH341">
        <v>31</v>
      </c>
      <c r="AI341">
        <v>20.37</v>
      </c>
      <c r="AJ341">
        <v>7.85</v>
      </c>
      <c r="AK341">
        <v>11.98</v>
      </c>
      <c r="AL341">
        <v>7.58</v>
      </c>
      <c r="AM341">
        <v>6.72</v>
      </c>
      <c r="AO341" s="27"/>
      <c r="AP341" s="27"/>
      <c r="AR341" s="27"/>
      <c r="AT341" s="27"/>
      <c r="AV341" s="27"/>
    </row>
    <row r="342" spans="1:48" ht="15.75" x14ac:dyDescent="0.25">
      <c r="B342" t="s">
        <v>263</v>
      </c>
      <c r="D342" s="23">
        <v>-25.047999999999998</v>
      </c>
      <c r="E342" s="23">
        <v>15.285</v>
      </c>
      <c r="Z342" s="27">
        <v>1.98</v>
      </c>
      <c r="AA342" s="27">
        <v>0.92</v>
      </c>
      <c r="AB342" s="27">
        <v>0.59</v>
      </c>
      <c r="AC342" s="27">
        <v>0.51</v>
      </c>
      <c r="AE342">
        <v>0</v>
      </c>
      <c r="AF342">
        <v>0.13</v>
      </c>
      <c r="AG342">
        <v>5.14</v>
      </c>
      <c r="AH342">
        <v>38.159999999999997</v>
      </c>
      <c r="AI342">
        <v>22.89</v>
      </c>
      <c r="AJ342">
        <v>6.96</v>
      </c>
      <c r="AK342">
        <v>8.92</v>
      </c>
      <c r="AL342">
        <v>6.73</v>
      </c>
      <c r="AM342">
        <v>6.86</v>
      </c>
      <c r="AO342" s="27"/>
      <c r="AP342" s="27"/>
      <c r="AR342" s="27"/>
      <c r="AT342" s="27"/>
      <c r="AV342" s="27"/>
    </row>
    <row r="343" spans="1:48" ht="15.75" x14ac:dyDescent="0.25">
      <c r="A343" s="4" t="s">
        <v>297</v>
      </c>
      <c r="B343" t="s">
        <v>262</v>
      </c>
      <c r="D343" s="23">
        <v>-25.911000000000001</v>
      </c>
      <c r="E343" s="23">
        <v>15.363</v>
      </c>
      <c r="Z343" s="27">
        <v>1.86</v>
      </c>
      <c r="AA343" s="27">
        <v>0.88</v>
      </c>
      <c r="AB343" s="27">
        <v>0.44</v>
      </c>
      <c r="AC343" s="27">
        <v>0.46</v>
      </c>
      <c r="AE343">
        <v>0</v>
      </c>
      <c r="AF343">
        <v>1.01</v>
      </c>
      <c r="AG343">
        <v>11.44</v>
      </c>
      <c r="AH343">
        <v>33.29</v>
      </c>
      <c r="AI343">
        <v>19.100000000000001</v>
      </c>
      <c r="AJ343">
        <v>8.0399999999999991</v>
      </c>
      <c r="AK343">
        <v>11.98</v>
      </c>
      <c r="AL343">
        <v>7.83</v>
      </c>
      <c r="AM343">
        <v>5.93</v>
      </c>
      <c r="AO343" s="27"/>
      <c r="AP343" s="27"/>
      <c r="AR343" s="27"/>
      <c r="AT343" s="27"/>
      <c r="AV343" s="27"/>
    </row>
    <row r="344" spans="1:48" ht="15.75" x14ac:dyDescent="0.25">
      <c r="B344" t="s">
        <v>263</v>
      </c>
      <c r="D344" s="23">
        <v>-25.911000000000001</v>
      </c>
      <c r="E344" s="23">
        <v>15.363</v>
      </c>
      <c r="Z344" s="27">
        <v>2.0499999999999998</v>
      </c>
      <c r="AA344" s="27">
        <v>0.9</v>
      </c>
      <c r="AB344" s="27">
        <v>0.17</v>
      </c>
      <c r="AC344" s="27">
        <v>0.43</v>
      </c>
      <c r="AE344">
        <v>0</v>
      </c>
      <c r="AF344">
        <v>1.69</v>
      </c>
      <c r="AG344">
        <v>12.5</v>
      </c>
      <c r="AH344">
        <v>24.77</v>
      </c>
      <c r="AI344">
        <v>21.99</v>
      </c>
      <c r="AJ344">
        <v>20.16</v>
      </c>
      <c r="AK344">
        <v>28.27</v>
      </c>
      <c r="AL344">
        <v>9.52</v>
      </c>
      <c r="AM344">
        <v>6.43</v>
      </c>
      <c r="AO344" s="27"/>
      <c r="AP344" s="27"/>
      <c r="AR344" s="27"/>
      <c r="AT344" s="27"/>
      <c r="AV344" s="27"/>
    </row>
    <row r="345" spans="1:48" ht="15.75" x14ac:dyDescent="0.25">
      <c r="A345" s="4" t="s">
        <v>299</v>
      </c>
      <c r="B345" t="s">
        <v>262</v>
      </c>
      <c r="D345" s="23">
        <v>-25.212</v>
      </c>
      <c r="E345" s="23">
        <v>14.909000000000001</v>
      </c>
      <c r="Z345" s="27">
        <v>1.97</v>
      </c>
      <c r="AA345" s="27">
        <v>1.1000000000000001</v>
      </c>
      <c r="AB345" s="27">
        <v>0.14000000000000001</v>
      </c>
      <c r="AC345" s="27">
        <v>0.47</v>
      </c>
      <c r="AE345">
        <v>0</v>
      </c>
      <c r="AF345">
        <v>0</v>
      </c>
      <c r="AG345">
        <v>0</v>
      </c>
      <c r="AH345">
        <v>16.91</v>
      </c>
      <c r="AI345">
        <v>18.89</v>
      </c>
      <c r="AJ345">
        <v>14.05</v>
      </c>
      <c r="AK345">
        <v>10.73</v>
      </c>
      <c r="AL345">
        <v>7.36</v>
      </c>
      <c r="AM345">
        <v>9.14</v>
      </c>
      <c r="AO345" s="27"/>
      <c r="AP345" s="27"/>
      <c r="AR345" s="27"/>
      <c r="AT345" s="27"/>
      <c r="AV345" s="27"/>
    </row>
    <row r="346" spans="1:48" ht="15.75" x14ac:dyDescent="0.25">
      <c r="B346" t="s">
        <v>263</v>
      </c>
      <c r="D346" s="23">
        <v>-25.212</v>
      </c>
      <c r="E346" s="23">
        <v>14.909000000000001</v>
      </c>
      <c r="Z346" s="27">
        <v>2.0099999999999998</v>
      </c>
      <c r="AA346" s="27">
        <v>1.25</v>
      </c>
      <c r="AB346" s="27">
        <v>0.27</v>
      </c>
      <c r="AC346" s="27">
        <v>0.4</v>
      </c>
      <c r="AE346">
        <v>0</v>
      </c>
      <c r="AF346">
        <v>0</v>
      </c>
      <c r="AG346">
        <v>0</v>
      </c>
      <c r="AH346">
        <v>16.86</v>
      </c>
      <c r="AI346">
        <v>8.51</v>
      </c>
      <c r="AJ346">
        <v>7.1</v>
      </c>
      <c r="AK346">
        <v>9.19</v>
      </c>
      <c r="AL346">
        <v>10.53</v>
      </c>
      <c r="AM346">
        <v>13.12</v>
      </c>
      <c r="AO346" s="27"/>
      <c r="AP346" s="27"/>
    </row>
    <row r="347" spans="1:48" ht="15.75" x14ac:dyDescent="0.25">
      <c r="A347" s="4" t="s">
        <v>300</v>
      </c>
      <c r="B347" t="s">
        <v>262</v>
      </c>
      <c r="D347" t="s">
        <v>302</v>
      </c>
      <c r="E347" t="s">
        <v>303</v>
      </c>
      <c r="Z347" s="27">
        <v>1.9</v>
      </c>
      <c r="AA347" s="27">
        <v>1</v>
      </c>
      <c r="AB347" s="27">
        <v>0.28000000000000003</v>
      </c>
      <c r="AC347" s="27">
        <v>0.44</v>
      </c>
      <c r="AE347">
        <v>0</v>
      </c>
      <c r="AF347">
        <v>4.25</v>
      </c>
      <c r="AG347">
        <v>17.34</v>
      </c>
      <c r="AH347">
        <v>20.25</v>
      </c>
      <c r="AI347">
        <v>14.32</v>
      </c>
      <c r="AJ347">
        <v>10.75</v>
      </c>
      <c r="AK347">
        <v>15.04</v>
      </c>
      <c r="AL347">
        <v>8.19</v>
      </c>
      <c r="AM347">
        <v>7.68</v>
      </c>
      <c r="AO347" s="27"/>
      <c r="AP347" s="27"/>
    </row>
    <row r="348" spans="1:48" ht="15.75" x14ac:dyDescent="0.25">
      <c r="B348" t="s">
        <v>263</v>
      </c>
      <c r="D348" t="s">
        <v>302</v>
      </c>
      <c r="E348" t="s">
        <v>303</v>
      </c>
      <c r="Z348" s="27">
        <v>2.11</v>
      </c>
      <c r="AA348" s="27">
        <v>0.73</v>
      </c>
      <c r="AB348" s="27">
        <v>-0.02</v>
      </c>
      <c r="AC348" s="27">
        <v>0.49</v>
      </c>
      <c r="AE348">
        <v>0</v>
      </c>
      <c r="AF348">
        <v>0.87</v>
      </c>
      <c r="AG348">
        <v>5.6</v>
      </c>
      <c r="AH348">
        <v>15.96</v>
      </c>
      <c r="AI348">
        <v>20.04</v>
      </c>
      <c r="AJ348">
        <v>20.34</v>
      </c>
      <c r="AK348">
        <v>25.69</v>
      </c>
      <c r="AL348">
        <v>6.95</v>
      </c>
      <c r="AM348">
        <v>3.78</v>
      </c>
      <c r="AO348" s="27"/>
      <c r="AP348" s="27"/>
    </row>
    <row r="349" spans="1:48" ht="15.75" x14ac:dyDescent="0.25">
      <c r="A349" s="4" t="s">
        <v>311</v>
      </c>
      <c r="B349" t="s">
        <v>262</v>
      </c>
      <c r="D349" s="23">
        <v>-26.102</v>
      </c>
      <c r="E349" s="23">
        <v>15.36</v>
      </c>
      <c r="Z349" s="27">
        <v>2.02</v>
      </c>
      <c r="AA349" s="27">
        <v>0.95</v>
      </c>
      <c r="AB349" s="27">
        <v>0.3</v>
      </c>
      <c r="AC349" s="27">
        <v>0.45</v>
      </c>
      <c r="AE349">
        <v>0</v>
      </c>
      <c r="AF349">
        <v>2.67</v>
      </c>
      <c r="AG349">
        <v>10.11</v>
      </c>
      <c r="AH349">
        <v>24.1</v>
      </c>
      <c r="AI349">
        <v>20.54</v>
      </c>
      <c r="AJ349">
        <v>12.11</v>
      </c>
      <c r="AK349">
        <v>9.39</v>
      </c>
      <c r="AL349">
        <v>13.5</v>
      </c>
      <c r="AM349">
        <v>6.76</v>
      </c>
      <c r="AO349" s="27"/>
      <c r="AP349" s="27"/>
      <c r="AR349" s="27"/>
      <c r="AT349" s="27"/>
      <c r="AV349" s="27"/>
    </row>
    <row r="350" spans="1:48" ht="15.75" x14ac:dyDescent="0.25">
      <c r="B350" t="s">
        <v>263</v>
      </c>
      <c r="D350" s="23">
        <v>-26.102</v>
      </c>
      <c r="E350" s="23">
        <v>15.36</v>
      </c>
      <c r="Z350" s="27">
        <v>2.0299999999999998</v>
      </c>
      <c r="AA350" s="27">
        <v>0.91</v>
      </c>
      <c r="AB350" s="27">
        <v>0.17</v>
      </c>
      <c r="AC350" s="27">
        <v>0.44</v>
      </c>
      <c r="AE350">
        <v>0</v>
      </c>
      <c r="AF350">
        <v>1.89</v>
      </c>
      <c r="AG350">
        <v>10.97</v>
      </c>
      <c r="AH350">
        <v>23.35</v>
      </c>
      <c r="AI350">
        <v>17.829999999999998</v>
      </c>
      <c r="AJ350">
        <v>11.39</v>
      </c>
      <c r="AK350">
        <v>9.7799999999999994</v>
      </c>
      <c r="AL350">
        <v>15.34</v>
      </c>
      <c r="AM350">
        <v>8.68</v>
      </c>
      <c r="AO350" s="27"/>
      <c r="AP350" s="27"/>
      <c r="AR350" s="27"/>
      <c r="AT350" s="27"/>
      <c r="AV350" s="27"/>
    </row>
    <row r="351" spans="1:48" ht="15.75" x14ac:dyDescent="0.25">
      <c r="A351" s="4" t="s">
        <v>312</v>
      </c>
      <c r="B351" t="s">
        <v>262</v>
      </c>
      <c r="D351" s="23">
        <v>-25.436</v>
      </c>
      <c r="E351" s="23">
        <v>15.438000000000001</v>
      </c>
      <c r="Z351" s="27">
        <v>2.11</v>
      </c>
      <c r="AA351" s="27">
        <v>0.53</v>
      </c>
      <c r="AB351" s="27">
        <v>0.27</v>
      </c>
      <c r="AC351" s="27">
        <v>0.49</v>
      </c>
      <c r="AE351">
        <v>0</v>
      </c>
      <c r="AF351">
        <v>0</v>
      </c>
      <c r="AG351">
        <v>0.26</v>
      </c>
      <c r="AH351">
        <v>10.01</v>
      </c>
      <c r="AI351">
        <v>38.659999999999997</v>
      </c>
      <c r="AJ351">
        <v>27.66</v>
      </c>
      <c r="AK351">
        <v>15.95</v>
      </c>
      <c r="AL351">
        <v>4.59</v>
      </c>
      <c r="AM351">
        <v>1.94</v>
      </c>
      <c r="AO351" s="27"/>
      <c r="AP351" s="27"/>
      <c r="AR351" s="27"/>
      <c r="AT351" s="27"/>
      <c r="AV351" s="27"/>
    </row>
    <row r="352" spans="1:48" ht="15.75" x14ac:dyDescent="0.25">
      <c r="B352" t="s">
        <v>263</v>
      </c>
      <c r="D352" s="23">
        <v>-25.436</v>
      </c>
      <c r="E352" s="23">
        <v>15.438000000000001</v>
      </c>
      <c r="Z352" s="27">
        <v>2.04</v>
      </c>
      <c r="AA352" s="27">
        <v>0.67</v>
      </c>
      <c r="AB352" s="27">
        <v>0.31</v>
      </c>
      <c r="AC352" s="27">
        <v>0.49</v>
      </c>
      <c r="AE352">
        <v>0</v>
      </c>
      <c r="AF352">
        <v>0</v>
      </c>
      <c r="AG352">
        <v>1.26</v>
      </c>
      <c r="AH352">
        <v>21.57</v>
      </c>
      <c r="AI352">
        <v>32.68</v>
      </c>
      <c r="AJ352">
        <v>19.809999999999999</v>
      </c>
      <c r="AK352">
        <v>14.57</v>
      </c>
      <c r="AL352">
        <v>5.72</v>
      </c>
      <c r="AM352">
        <v>2.91</v>
      </c>
      <c r="AO352" s="27"/>
      <c r="AP352" s="27"/>
      <c r="AR352" s="27"/>
      <c r="AT352" s="27"/>
      <c r="AV352" s="27"/>
    </row>
    <row r="355" spans="1:42" x14ac:dyDescent="0.25">
      <c r="A355" t="s">
        <v>458</v>
      </c>
    </row>
    <row r="356" spans="1:42" x14ac:dyDescent="0.25">
      <c r="A356" t="s">
        <v>456</v>
      </c>
      <c r="AF356" s="25">
        <v>707.10699999999997</v>
      </c>
      <c r="AG356" s="25">
        <v>500</v>
      </c>
      <c r="AH356" s="25">
        <v>353.553</v>
      </c>
      <c r="AI356" s="25">
        <v>250</v>
      </c>
      <c r="AJ356" s="25">
        <v>176.77699999999999</v>
      </c>
      <c r="AK356" s="25">
        <v>125</v>
      </c>
      <c r="AL356" s="25">
        <v>88.388800000000003</v>
      </c>
      <c r="AM356" s="25">
        <v>62.5</v>
      </c>
    </row>
    <row r="357" spans="1:42" x14ac:dyDescent="0.25">
      <c r="A357" s="4" t="s">
        <v>327</v>
      </c>
      <c r="B357" s="4" t="s">
        <v>342</v>
      </c>
      <c r="C357" s="4"/>
      <c r="D357" s="28">
        <v>-23.677</v>
      </c>
      <c r="E357" s="28">
        <v>15.073</v>
      </c>
      <c r="F357" s="4"/>
      <c r="G357" s="4"/>
      <c r="H357" s="4"/>
      <c r="I357" s="4"/>
      <c r="J357" s="4"/>
      <c r="K357" s="4"/>
      <c r="L357" s="4"/>
      <c r="M357" s="4"/>
      <c r="N357" s="4"/>
      <c r="O357" s="4"/>
      <c r="P357" s="4"/>
      <c r="Q357" s="4"/>
      <c r="R357" s="4"/>
      <c r="S357" s="4"/>
      <c r="T357" s="4"/>
      <c r="U357" s="4"/>
      <c r="V357" s="4"/>
      <c r="W357" s="4"/>
      <c r="X357" s="4"/>
      <c r="Y357" s="4"/>
      <c r="Z357" s="4">
        <v>2.5499999999999998</v>
      </c>
      <c r="AA357" s="4">
        <v>0.45</v>
      </c>
      <c r="AB357" s="4">
        <v>0.05</v>
      </c>
      <c r="AC357" s="4">
        <v>0.5</v>
      </c>
      <c r="AD357" s="4"/>
      <c r="AE357" s="4">
        <v>0</v>
      </c>
      <c r="AF357" s="4">
        <v>0</v>
      </c>
      <c r="AG357" s="4">
        <v>0</v>
      </c>
      <c r="AH357" s="4">
        <v>1.1299999999999999</v>
      </c>
      <c r="AI357" s="4">
        <v>11.47</v>
      </c>
      <c r="AJ357" s="4">
        <v>35.93</v>
      </c>
      <c r="AK357" s="4">
        <v>39.74</v>
      </c>
      <c r="AL357" s="4">
        <v>10.25</v>
      </c>
      <c r="AM357" s="4">
        <v>1.61</v>
      </c>
    </row>
    <row r="358" spans="1:42" ht="15.75" x14ac:dyDescent="0.25">
      <c r="A358" s="4" t="s">
        <v>326</v>
      </c>
      <c r="B358" s="4" t="s">
        <v>325</v>
      </c>
      <c r="C358" s="4"/>
      <c r="D358" s="28">
        <v>-23.654</v>
      </c>
      <c r="E358" s="28">
        <v>15.065</v>
      </c>
      <c r="F358" s="4"/>
      <c r="G358" s="4"/>
      <c r="H358" s="4"/>
      <c r="I358" s="4"/>
      <c r="J358" s="4"/>
      <c r="K358" s="4"/>
      <c r="L358" s="4"/>
      <c r="M358" s="4"/>
      <c r="N358" s="4"/>
      <c r="O358" s="4"/>
      <c r="P358" s="4"/>
      <c r="Q358" s="4"/>
      <c r="R358" s="4"/>
      <c r="S358" s="4"/>
      <c r="T358" s="4"/>
      <c r="U358" s="4"/>
      <c r="V358" s="4"/>
      <c r="W358" s="4"/>
      <c r="X358" s="4"/>
      <c r="Y358" s="4"/>
      <c r="Z358" s="29">
        <v>2.48</v>
      </c>
      <c r="AA358" s="29">
        <v>0.43</v>
      </c>
      <c r="AB358" s="29">
        <v>0.14000000000000001</v>
      </c>
      <c r="AC358" s="29">
        <v>0.55000000000000004</v>
      </c>
      <c r="AD358" s="4"/>
      <c r="AE358" s="4">
        <v>0</v>
      </c>
      <c r="AF358" s="4">
        <v>0</v>
      </c>
      <c r="AG358" s="4">
        <v>0</v>
      </c>
      <c r="AH358" s="4">
        <v>1.06</v>
      </c>
      <c r="AI358" s="4">
        <v>8.44</v>
      </c>
      <c r="AJ358" s="4">
        <v>45.16</v>
      </c>
      <c r="AK358" s="4">
        <v>33.75</v>
      </c>
      <c r="AL358" s="4">
        <v>8.6999999999999993</v>
      </c>
      <c r="AM358" s="4">
        <v>2.38</v>
      </c>
    </row>
    <row r="359" spans="1:42" ht="15.75" x14ac:dyDescent="0.25">
      <c r="A359" s="4" t="s">
        <v>273</v>
      </c>
      <c r="B359" s="4" t="s">
        <v>324</v>
      </c>
      <c r="C359" s="4"/>
      <c r="D359" s="28">
        <v>-24.21</v>
      </c>
      <c r="E359" s="28">
        <v>15.275</v>
      </c>
      <c r="F359" s="4"/>
      <c r="G359" s="4"/>
      <c r="H359" s="4"/>
      <c r="I359" s="4"/>
      <c r="J359" s="4"/>
      <c r="K359" s="4"/>
      <c r="L359" s="4"/>
      <c r="M359" s="4"/>
      <c r="N359" s="4"/>
      <c r="O359" s="4"/>
      <c r="P359" s="4"/>
      <c r="Q359" s="4"/>
      <c r="R359" s="4"/>
      <c r="S359" s="4"/>
      <c r="T359" s="4"/>
      <c r="U359" s="4"/>
      <c r="V359" s="4"/>
      <c r="W359" s="4"/>
      <c r="X359" s="4"/>
      <c r="Y359" s="4"/>
      <c r="Z359" s="29">
        <v>2.33</v>
      </c>
      <c r="AA359" s="29">
        <v>0.36</v>
      </c>
      <c r="AB359" s="29">
        <v>0.25</v>
      </c>
      <c r="AC359" s="29">
        <v>0.56999999999999995</v>
      </c>
      <c r="AD359" s="4"/>
      <c r="AE359" s="4">
        <v>0</v>
      </c>
      <c r="AF359" s="4">
        <v>0</v>
      </c>
      <c r="AG359" s="4">
        <v>0</v>
      </c>
      <c r="AH359" s="4">
        <v>0</v>
      </c>
      <c r="AI359" s="4">
        <v>19.28</v>
      </c>
      <c r="AJ359" s="4">
        <v>41.48</v>
      </c>
      <c r="AK359" s="4">
        <v>29.54</v>
      </c>
      <c r="AL359" s="4">
        <v>5.82</v>
      </c>
      <c r="AM359" s="4">
        <v>0.95</v>
      </c>
    </row>
    <row r="360" spans="1:42" ht="15.75" x14ac:dyDescent="0.25">
      <c r="A360" s="4" t="s">
        <v>274</v>
      </c>
      <c r="B360" s="4" t="s">
        <v>324</v>
      </c>
      <c r="C360" s="4"/>
      <c r="D360" s="28">
        <v>-23.196000000000002</v>
      </c>
      <c r="E360" s="28">
        <v>14.602</v>
      </c>
      <c r="F360" s="4"/>
      <c r="G360" s="4"/>
      <c r="H360" s="4"/>
      <c r="I360" s="4"/>
      <c r="J360" s="4"/>
      <c r="K360" s="4"/>
      <c r="L360" s="4"/>
      <c r="M360" s="4"/>
      <c r="N360" s="4"/>
      <c r="O360" s="4"/>
      <c r="P360" s="4"/>
      <c r="Q360" s="4"/>
      <c r="R360" s="4"/>
      <c r="S360" s="4"/>
      <c r="T360" s="4"/>
      <c r="U360" s="4"/>
      <c r="V360" s="4"/>
      <c r="W360" s="4"/>
      <c r="X360" s="4"/>
      <c r="Y360" s="4"/>
      <c r="Z360" s="29">
        <v>2.4</v>
      </c>
      <c r="AA360" s="29">
        <v>0.46</v>
      </c>
      <c r="AB360" s="29">
        <v>0.18</v>
      </c>
      <c r="AC360" s="29">
        <v>0.53</v>
      </c>
      <c r="AD360" s="4"/>
      <c r="AE360" s="4">
        <v>0</v>
      </c>
      <c r="AF360" s="4">
        <v>0</v>
      </c>
      <c r="AG360" s="4">
        <v>0.23</v>
      </c>
      <c r="AH360" s="4">
        <v>4.1399999999999997</v>
      </c>
      <c r="AI360" s="4">
        <v>16.73</v>
      </c>
      <c r="AJ360" s="4">
        <v>40.96</v>
      </c>
      <c r="AK360" s="4">
        <v>26.16</v>
      </c>
      <c r="AL360" s="4">
        <v>10.210000000000001</v>
      </c>
      <c r="AM360" s="4">
        <v>2.08</v>
      </c>
    </row>
    <row r="361" spans="1:42" ht="15.75" x14ac:dyDescent="0.25">
      <c r="A361" s="4" t="s">
        <v>275</v>
      </c>
      <c r="B361" s="4" t="s">
        <v>324</v>
      </c>
      <c r="C361" s="4"/>
      <c r="D361" s="28">
        <v>-23.704000000000001</v>
      </c>
      <c r="E361" s="28">
        <v>15.202999999999999</v>
      </c>
      <c r="F361" s="4"/>
      <c r="G361" s="4"/>
      <c r="H361" s="4"/>
      <c r="I361" s="4"/>
      <c r="J361" s="4"/>
      <c r="K361" s="4"/>
      <c r="L361" s="4"/>
      <c r="M361" s="4"/>
      <c r="N361" s="4"/>
      <c r="O361" s="4"/>
      <c r="P361" s="4"/>
      <c r="Q361" s="4"/>
      <c r="R361" s="4"/>
      <c r="S361" s="4"/>
      <c r="T361" s="4"/>
      <c r="U361" s="4"/>
      <c r="V361" s="4"/>
      <c r="W361" s="4"/>
      <c r="X361" s="4"/>
      <c r="Y361" s="4"/>
      <c r="Z361" s="29">
        <v>2.41</v>
      </c>
      <c r="AA361" s="29">
        <v>0.3</v>
      </c>
      <c r="AB361" s="29">
        <v>0.14000000000000001</v>
      </c>
      <c r="AC361" s="29">
        <v>0.51</v>
      </c>
      <c r="AD361" s="4"/>
      <c r="AE361" s="4">
        <v>0</v>
      </c>
      <c r="AF361" s="4">
        <v>0</v>
      </c>
      <c r="AG361" s="4">
        <v>0</v>
      </c>
      <c r="AH361" s="4">
        <v>0.84</v>
      </c>
      <c r="AI361" s="4">
        <v>10.65</v>
      </c>
      <c r="AJ361" s="4">
        <v>56.27</v>
      </c>
      <c r="AK361" s="4">
        <v>29.2</v>
      </c>
      <c r="AL361" s="4">
        <v>3.18</v>
      </c>
      <c r="AM361" s="4">
        <v>0.25</v>
      </c>
    </row>
    <row r="362" spans="1:42" ht="15.75" x14ac:dyDescent="0.25">
      <c r="A362" s="4" t="s">
        <v>276</v>
      </c>
      <c r="B362" s="4" t="s">
        <v>342</v>
      </c>
      <c r="C362" s="4"/>
      <c r="D362" s="28">
        <v>-23.663</v>
      </c>
      <c r="E362" s="28">
        <v>15.037000000000001</v>
      </c>
      <c r="F362" s="4"/>
      <c r="G362" s="4"/>
      <c r="H362" s="4"/>
      <c r="I362" s="4"/>
      <c r="J362" s="4"/>
      <c r="K362" s="4"/>
      <c r="L362" s="4"/>
      <c r="M362" s="4"/>
      <c r="N362" s="4"/>
      <c r="O362" s="4"/>
      <c r="P362" s="4"/>
      <c r="Q362" s="4"/>
      <c r="R362" s="4"/>
      <c r="S362" s="4"/>
      <c r="T362" s="4"/>
      <c r="U362" s="4"/>
      <c r="V362" s="4"/>
      <c r="W362" s="4"/>
      <c r="X362" s="4"/>
      <c r="Y362" s="4"/>
      <c r="Z362" s="29">
        <v>2.68</v>
      </c>
      <c r="AA362" s="29">
        <v>0.4</v>
      </c>
      <c r="AB362" s="29">
        <v>0.12</v>
      </c>
      <c r="AC362" s="29">
        <v>0.54</v>
      </c>
      <c r="AD362" s="4"/>
      <c r="AE362" s="4">
        <v>0</v>
      </c>
      <c r="AF362" s="4">
        <v>0</v>
      </c>
      <c r="AG362" s="4">
        <v>0</v>
      </c>
      <c r="AH362" s="4">
        <v>0.34</v>
      </c>
      <c r="AI362" s="4">
        <v>4.59</v>
      </c>
      <c r="AJ362" s="4">
        <v>26.47</v>
      </c>
      <c r="AK362" s="4">
        <v>47.93</v>
      </c>
      <c r="AL362" s="4">
        <v>17.149999999999999</v>
      </c>
      <c r="AM362" s="4">
        <v>2.92</v>
      </c>
    </row>
    <row r="363" spans="1:42" ht="15.75" x14ac:dyDescent="0.25">
      <c r="A363" s="4" t="s">
        <v>277</v>
      </c>
      <c r="B363" s="4" t="s">
        <v>342</v>
      </c>
      <c r="C363" s="4"/>
      <c r="D363" s="28">
        <v>-23.553000000000001</v>
      </c>
      <c r="E363" s="28">
        <v>14.89</v>
      </c>
      <c r="F363" s="4"/>
      <c r="G363" s="4"/>
      <c r="H363" s="4"/>
      <c r="I363" s="4"/>
      <c r="J363" s="4"/>
      <c r="K363" s="4"/>
      <c r="L363" s="4"/>
      <c r="M363" s="4"/>
      <c r="N363" s="4"/>
      <c r="O363" s="4"/>
      <c r="P363" s="4"/>
      <c r="Q363" s="4"/>
      <c r="R363" s="4"/>
      <c r="S363" s="4"/>
      <c r="T363" s="4"/>
      <c r="U363" s="4"/>
      <c r="V363" s="4"/>
      <c r="W363" s="4"/>
      <c r="X363" s="4"/>
      <c r="Y363" s="4"/>
      <c r="Z363" s="29">
        <v>2.4</v>
      </c>
      <c r="AA363" s="29">
        <v>0.4</v>
      </c>
      <c r="AB363" s="29">
        <v>0.17</v>
      </c>
      <c r="AC363" s="29">
        <v>0.5</v>
      </c>
      <c r="AD363" s="4"/>
      <c r="AE363" s="4">
        <v>0</v>
      </c>
      <c r="AF363" s="4">
        <v>0</v>
      </c>
      <c r="AG363" s="4">
        <v>0</v>
      </c>
      <c r="AH363" s="4">
        <v>2.5099999999999998</v>
      </c>
      <c r="AI363" s="4">
        <v>17.07</v>
      </c>
      <c r="AJ363" s="4">
        <v>41.24</v>
      </c>
      <c r="AK363" s="4">
        <v>28.93</v>
      </c>
      <c r="AL363" s="4">
        <v>9.5500000000000007</v>
      </c>
      <c r="AM363" s="4">
        <v>1.26</v>
      </c>
    </row>
    <row r="364" spans="1:42" ht="15.75" x14ac:dyDescent="0.25">
      <c r="A364" s="4" t="s">
        <v>278</v>
      </c>
      <c r="B364" s="4" t="s">
        <v>342</v>
      </c>
      <c r="C364" s="4"/>
      <c r="D364" s="28">
        <v>-24.105</v>
      </c>
      <c r="E364" s="28">
        <v>14.993</v>
      </c>
      <c r="F364" s="4"/>
      <c r="G364" s="4"/>
      <c r="H364" s="4"/>
      <c r="I364" s="4"/>
      <c r="J364" s="4"/>
      <c r="K364" s="4"/>
      <c r="L364" s="4"/>
      <c r="M364" s="4"/>
      <c r="N364" s="4"/>
      <c r="O364" s="4"/>
      <c r="P364" s="4"/>
      <c r="Q364" s="4"/>
      <c r="R364" s="4"/>
      <c r="S364" s="4"/>
      <c r="T364" s="4"/>
      <c r="U364" s="4"/>
      <c r="V364" s="4"/>
      <c r="W364" s="4"/>
      <c r="X364" s="4"/>
      <c r="Y364" s="4"/>
      <c r="Z364" s="29">
        <v>2.56</v>
      </c>
      <c r="AA364" s="29">
        <v>0.38</v>
      </c>
      <c r="AB364" s="29">
        <v>0.09</v>
      </c>
      <c r="AC364" s="29">
        <v>0.5</v>
      </c>
      <c r="AD364" s="4"/>
      <c r="AE364" s="4">
        <v>0</v>
      </c>
      <c r="AF364" s="4">
        <v>0</v>
      </c>
      <c r="AG364" s="4">
        <v>0</v>
      </c>
      <c r="AH364">
        <v>3.21</v>
      </c>
      <c r="AI364">
        <v>8.64</v>
      </c>
      <c r="AJ364">
        <v>29.36</v>
      </c>
      <c r="AK364">
        <v>45.06</v>
      </c>
      <c r="AL364">
        <v>13.99</v>
      </c>
      <c r="AM364">
        <v>1.34</v>
      </c>
    </row>
    <row r="365" spans="1:42" ht="15.75" x14ac:dyDescent="0.25">
      <c r="A365" s="4" t="s">
        <v>279</v>
      </c>
      <c r="B365" s="4" t="s">
        <v>347</v>
      </c>
      <c r="C365" s="4"/>
      <c r="D365" s="28">
        <v>-24.122</v>
      </c>
      <c r="E365" s="28">
        <v>15.048999999999999</v>
      </c>
      <c r="F365" s="4"/>
      <c r="G365" s="4"/>
      <c r="H365" s="4"/>
      <c r="I365" s="4"/>
      <c r="J365" s="4"/>
      <c r="K365" s="4"/>
      <c r="L365" s="4"/>
      <c r="M365" s="4"/>
      <c r="N365" s="4"/>
      <c r="O365" s="4"/>
      <c r="P365" s="4"/>
      <c r="Q365" s="4"/>
      <c r="R365" s="4"/>
      <c r="S365" s="4"/>
      <c r="T365" s="4"/>
      <c r="U365" s="4"/>
      <c r="V365" s="4"/>
      <c r="W365" s="4"/>
      <c r="X365" s="4"/>
      <c r="Y365" s="4"/>
      <c r="Z365" s="29">
        <v>2.4500000000000002</v>
      </c>
      <c r="AA365" s="29">
        <v>0.34</v>
      </c>
      <c r="AB365" s="29">
        <v>0.13</v>
      </c>
      <c r="AC365" s="29">
        <v>0.51</v>
      </c>
      <c r="AD365" s="4"/>
      <c r="AE365" s="4">
        <v>0</v>
      </c>
      <c r="AF365" s="4">
        <v>0</v>
      </c>
      <c r="AG365" s="4">
        <v>0</v>
      </c>
      <c r="AH365" s="4">
        <v>0.7</v>
      </c>
      <c r="AI365" s="4">
        <v>14.01</v>
      </c>
      <c r="AJ365" s="4">
        <v>37.33</v>
      </c>
      <c r="AK365" s="4">
        <v>37.94</v>
      </c>
      <c r="AL365" s="4">
        <v>8.58</v>
      </c>
      <c r="AM365" s="4">
        <v>0.7</v>
      </c>
    </row>
    <row r="366" spans="1:42" ht="15.75" x14ac:dyDescent="0.25">
      <c r="A366" s="4" t="s">
        <v>291</v>
      </c>
      <c r="B366" s="4" t="s">
        <v>342</v>
      </c>
      <c r="C366" s="4"/>
      <c r="D366" s="4">
        <v>-23.736999999999998</v>
      </c>
      <c r="E366" s="28">
        <v>14.920999999999999</v>
      </c>
      <c r="F366" s="4"/>
      <c r="G366" s="4"/>
      <c r="H366" s="4"/>
      <c r="I366" s="4"/>
      <c r="J366" s="4"/>
      <c r="K366" s="4"/>
      <c r="L366" s="4"/>
      <c r="M366" s="4"/>
      <c r="N366" s="4"/>
      <c r="O366" s="4"/>
      <c r="P366" s="4"/>
      <c r="Q366" s="4"/>
      <c r="R366" s="4"/>
      <c r="S366" s="4"/>
      <c r="T366" s="4"/>
      <c r="U366" s="4"/>
      <c r="V366" s="4"/>
      <c r="W366" s="4"/>
      <c r="X366" s="4"/>
      <c r="Y366" s="4"/>
      <c r="Z366" s="29">
        <v>2.36</v>
      </c>
      <c r="AA366" s="29">
        <v>0.43</v>
      </c>
      <c r="AB366" s="29">
        <v>0.22</v>
      </c>
      <c r="AC366" s="29">
        <v>0.54</v>
      </c>
      <c r="AD366" s="4"/>
      <c r="AE366" s="4">
        <v>0</v>
      </c>
      <c r="AF366" s="4">
        <v>0</v>
      </c>
      <c r="AG366" s="4">
        <v>0.27</v>
      </c>
      <c r="AH366" s="4">
        <v>5.99</v>
      </c>
      <c r="AI366" s="4">
        <v>19.97</v>
      </c>
      <c r="AJ366" s="4">
        <v>37.33</v>
      </c>
      <c r="AK366" s="4">
        <v>26.08</v>
      </c>
      <c r="AL366" s="4">
        <v>10.42</v>
      </c>
      <c r="AM366" s="4">
        <v>1.62</v>
      </c>
    </row>
    <row r="367" spans="1:42" ht="15.75" x14ac:dyDescent="0.25">
      <c r="A367" s="4" t="s">
        <v>300</v>
      </c>
      <c r="B367" s="4" t="s">
        <v>372</v>
      </c>
      <c r="C367" s="4"/>
      <c r="D367" s="4" t="s">
        <v>302</v>
      </c>
      <c r="E367" s="4" t="s">
        <v>303</v>
      </c>
      <c r="F367" s="4"/>
      <c r="G367" s="4"/>
      <c r="H367" s="4"/>
      <c r="I367" s="4"/>
      <c r="J367" s="4"/>
      <c r="K367" s="4"/>
      <c r="L367" s="4"/>
      <c r="M367" s="4"/>
      <c r="N367" s="4"/>
      <c r="O367" s="4"/>
      <c r="P367" s="4"/>
      <c r="Q367" s="4"/>
      <c r="R367" s="4"/>
      <c r="S367" s="4"/>
      <c r="T367" s="4"/>
      <c r="U367" s="4"/>
      <c r="V367" s="4"/>
      <c r="W367" s="4"/>
      <c r="X367" s="4"/>
      <c r="Y367" s="4"/>
      <c r="Z367" s="29">
        <v>2.4</v>
      </c>
      <c r="AA367" s="29">
        <v>0.36</v>
      </c>
      <c r="AB367" s="29">
        <v>0.13</v>
      </c>
      <c r="AC367" s="29">
        <v>0.49</v>
      </c>
      <c r="AD367" s="4"/>
      <c r="AE367" s="4">
        <v>0</v>
      </c>
      <c r="AF367" s="4">
        <v>0</v>
      </c>
      <c r="AG367" s="4">
        <v>0</v>
      </c>
      <c r="AH367" s="4">
        <v>1.67</v>
      </c>
      <c r="AI367" s="4">
        <v>12.02</v>
      </c>
      <c r="AJ367" s="4">
        <v>36.31</v>
      </c>
      <c r="AK367" s="4">
        <v>43.52</v>
      </c>
      <c r="AL367" s="4">
        <v>5.23</v>
      </c>
      <c r="AM367" s="4">
        <v>1.65</v>
      </c>
      <c r="AO367" s="27"/>
      <c r="AP367" s="27"/>
    </row>
    <row r="368" spans="1:42" ht="15.75" x14ac:dyDescent="0.25">
      <c r="A368" s="4" t="s">
        <v>301</v>
      </c>
      <c r="B368" s="4" t="s">
        <v>370</v>
      </c>
      <c r="C368" s="4"/>
      <c r="D368" s="4" t="s">
        <v>302</v>
      </c>
      <c r="E368" s="4" t="s">
        <v>303</v>
      </c>
      <c r="F368" s="4"/>
      <c r="G368" s="4"/>
      <c r="H368" s="4"/>
      <c r="I368" s="4"/>
      <c r="J368" s="4"/>
      <c r="K368" s="4"/>
      <c r="L368" s="4"/>
      <c r="M368" s="4"/>
      <c r="N368" s="4"/>
      <c r="O368" s="4"/>
      <c r="P368" s="4"/>
      <c r="Q368" s="4"/>
      <c r="R368" s="4"/>
      <c r="S368" s="4"/>
      <c r="T368" s="4"/>
      <c r="U368" s="4"/>
      <c r="V368" s="4"/>
      <c r="W368" s="4"/>
      <c r="X368" s="4"/>
      <c r="Y368" s="4"/>
      <c r="Z368" s="29">
        <v>2.2999999999999998</v>
      </c>
      <c r="AA368" s="29">
        <v>0.47</v>
      </c>
      <c r="AB368" s="29">
        <v>0.25</v>
      </c>
      <c r="AC368" s="29">
        <v>0.51</v>
      </c>
      <c r="AD368" s="4"/>
      <c r="AE368" s="4">
        <v>0</v>
      </c>
      <c r="AF368" s="4">
        <v>0</v>
      </c>
      <c r="AG368" s="4">
        <v>0.04</v>
      </c>
      <c r="AH368" s="4">
        <v>5.68</v>
      </c>
      <c r="AI368" s="4">
        <v>25.82</v>
      </c>
      <c r="AJ368" s="4">
        <v>34.590000000000003</v>
      </c>
      <c r="AK368" s="4">
        <v>24.68</v>
      </c>
      <c r="AL368" s="4">
        <v>7.26</v>
      </c>
      <c r="AM368" s="4">
        <v>2.21</v>
      </c>
      <c r="AO368" s="27"/>
      <c r="AP368" s="27"/>
    </row>
    <row r="369" spans="1:48" ht="15.75" x14ac:dyDescent="0.25">
      <c r="A369" s="4"/>
      <c r="B369" s="4"/>
      <c r="C369" s="4"/>
      <c r="D369" s="4"/>
      <c r="E369" s="28"/>
      <c r="F369" s="4"/>
      <c r="G369" s="4"/>
      <c r="H369" s="4"/>
      <c r="I369" s="4"/>
      <c r="J369" s="4"/>
      <c r="K369" s="4"/>
      <c r="L369" s="4"/>
      <c r="M369" s="4"/>
      <c r="N369" s="4"/>
      <c r="O369" s="4"/>
      <c r="P369" s="4"/>
      <c r="Q369" s="4"/>
      <c r="R369" s="4"/>
      <c r="S369" s="4"/>
      <c r="T369" s="4"/>
      <c r="U369" s="4"/>
      <c r="V369" s="4"/>
      <c r="W369" s="4"/>
      <c r="X369" s="4"/>
      <c r="Y369" s="4"/>
      <c r="Z369" s="29"/>
      <c r="AA369" s="29"/>
      <c r="AB369" s="29"/>
      <c r="AC369" s="29"/>
      <c r="AD369" s="4"/>
      <c r="AE369" s="4"/>
      <c r="AF369" s="4"/>
      <c r="AG369" s="4"/>
      <c r="AH369" s="4"/>
      <c r="AI369" s="4"/>
      <c r="AJ369" s="4"/>
      <c r="AK369" s="4"/>
      <c r="AL369" s="4"/>
      <c r="AM369" s="4"/>
    </row>
    <row r="370" spans="1:48" ht="15.75" x14ac:dyDescent="0.25">
      <c r="A370" s="4" t="s">
        <v>459</v>
      </c>
      <c r="B370" s="4"/>
      <c r="C370" s="4"/>
      <c r="D370" s="4"/>
      <c r="E370" s="28"/>
      <c r="F370" s="4"/>
      <c r="G370" s="4"/>
      <c r="H370" s="4"/>
      <c r="I370" s="4"/>
      <c r="J370" s="4"/>
      <c r="K370" s="4"/>
      <c r="L370" s="4"/>
      <c r="M370" s="4"/>
      <c r="N370" s="4"/>
      <c r="O370" s="4"/>
      <c r="P370" s="4"/>
      <c r="Q370" s="4"/>
      <c r="R370" s="4"/>
      <c r="S370" s="4"/>
      <c r="T370" s="4"/>
      <c r="U370" s="4"/>
      <c r="V370" s="4"/>
      <c r="W370" s="4"/>
      <c r="X370" s="4"/>
      <c r="Y370" s="4"/>
      <c r="Z370" s="29"/>
      <c r="AA370" s="29"/>
      <c r="AB370" s="29"/>
      <c r="AC370" s="29"/>
      <c r="AD370" s="4"/>
      <c r="AE370" s="4"/>
      <c r="AF370" s="4"/>
      <c r="AG370" s="4"/>
      <c r="AH370" s="4"/>
      <c r="AI370" s="4"/>
      <c r="AJ370" s="4"/>
      <c r="AK370" s="4"/>
      <c r="AL370" s="4"/>
      <c r="AM370" s="4"/>
    </row>
    <row r="371" spans="1:48" ht="15.75" x14ac:dyDescent="0.25">
      <c r="A371" s="4" t="s">
        <v>292</v>
      </c>
      <c r="B371" s="4" t="s">
        <v>365</v>
      </c>
      <c r="C371" s="4"/>
      <c r="D371" s="4" t="s">
        <v>293</v>
      </c>
      <c r="E371" s="28">
        <v>14.847</v>
      </c>
      <c r="F371" s="4"/>
      <c r="G371" s="4"/>
      <c r="H371" s="4"/>
      <c r="I371" s="4"/>
      <c r="J371" s="4"/>
      <c r="K371" s="4"/>
      <c r="L371" s="4"/>
      <c r="M371" s="4"/>
      <c r="N371" s="4"/>
      <c r="O371" s="4"/>
      <c r="P371" s="4"/>
      <c r="Q371" s="4"/>
      <c r="R371" s="4"/>
      <c r="S371" s="4"/>
      <c r="T371" s="4"/>
      <c r="U371" s="4"/>
      <c r="V371" s="4"/>
      <c r="W371" s="4"/>
      <c r="X371" s="4"/>
      <c r="Y371" s="4"/>
      <c r="Z371" s="29">
        <v>2.4500000000000002</v>
      </c>
      <c r="AA371" s="29">
        <v>0.43</v>
      </c>
      <c r="AB371" s="29">
        <v>7.0000000000000007E-2</v>
      </c>
      <c r="AC371" s="29">
        <v>0.47</v>
      </c>
      <c r="AD371" s="4"/>
      <c r="AE371" s="4">
        <v>0</v>
      </c>
      <c r="AF371" s="4">
        <v>0</v>
      </c>
      <c r="AG371" s="4">
        <v>0</v>
      </c>
      <c r="AH371" s="4">
        <v>2.04</v>
      </c>
      <c r="AI371" s="4">
        <v>15.71</v>
      </c>
      <c r="AJ371" s="4">
        <v>30.08</v>
      </c>
      <c r="AK371" s="4">
        <v>40.25</v>
      </c>
      <c r="AL371" s="4">
        <v>10.57</v>
      </c>
      <c r="AM371" s="4">
        <v>2.12</v>
      </c>
      <c r="AO371" s="27"/>
      <c r="AP371" s="27"/>
      <c r="AR371" s="27"/>
      <c r="AT371" s="27"/>
      <c r="AV371" s="27"/>
    </row>
    <row r="372" spans="1:48" ht="15.75" x14ac:dyDescent="0.25">
      <c r="A372" s="4" t="s">
        <v>294</v>
      </c>
      <c r="B372" s="4" t="s">
        <v>370</v>
      </c>
      <c r="C372" s="4"/>
      <c r="D372" s="4">
        <v>24.875</v>
      </c>
      <c r="E372" s="4">
        <v>14.951000000000001</v>
      </c>
      <c r="F372" s="4"/>
      <c r="G372" s="4"/>
      <c r="H372" s="4"/>
      <c r="I372" s="4"/>
      <c r="J372" s="4"/>
      <c r="K372" s="4"/>
      <c r="L372" s="4"/>
      <c r="M372" s="4"/>
      <c r="N372" s="4"/>
      <c r="O372" s="4"/>
      <c r="P372" s="4"/>
      <c r="Q372" s="4"/>
      <c r="R372" s="4"/>
      <c r="S372" s="4"/>
      <c r="T372" s="4"/>
      <c r="U372" s="4"/>
      <c r="V372" s="4"/>
      <c r="W372" s="4"/>
      <c r="X372" s="4"/>
      <c r="Y372" s="4"/>
      <c r="Z372" s="29">
        <v>2.0099999999999998</v>
      </c>
      <c r="AA372" s="29">
        <v>0.35</v>
      </c>
      <c r="AB372" s="29">
        <v>0.24</v>
      </c>
      <c r="AC372" s="29">
        <v>0.56999999999999995</v>
      </c>
      <c r="AD372" s="4"/>
      <c r="AE372" s="4">
        <v>0</v>
      </c>
      <c r="AF372" s="4">
        <v>0</v>
      </c>
      <c r="AG372" s="4">
        <v>0</v>
      </c>
      <c r="AH372" s="4">
        <v>6.01</v>
      </c>
      <c r="AI372" s="4">
        <v>45.88</v>
      </c>
      <c r="AJ372" s="4">
        <v>30.61</v>
      </c>
      <c r="AK372" s="4">
        <v>15.02</v>
      </c>
      <c r="AL372" s="4">
        <v>1.92</v>
      </c>
      <c r="AM372" s="4">
        <v>0.44</v>
      </c>
      <c r="AO372" s="27"/>
      <c r="AP372" s="27"/>
      <c r="AR372" s="27"/>
      <c r="AT372" s="27"/>
      <c r="AV372" s="27"/>
    </row>
    <row r="373" spans="1:48" ht="15.75" x14ac:dyDescent="0.25">
      <c r="A373" s="4" t="s">
        <v>295</v>
      </c>
      <c r="B373" s="4" t="s">
        <v>372</v>
      </c>
      <c r="C373" s="4"/>
      <c r="D373" s="28">
        <v>-25.047999999999998</v>
      </c>
      <c r="E373" s="28">
        <v>15.285</v>
      </c>
      <c r="F373" s="4"/>
      <c r="G373" s="4"/>
      <c r="H373" s="4"/>
      <c r="I373" s="4"/>
      <c r="J373" s="4"/>
      <c r="K373" s="4"/>
      <c r="L373" s="4"/>
      <c r="M373" s="4"/>
      <c r="N373" s="4"/>
      <c r="O373" s="4"/>
      <c r="P373" s="4"/>
      <c r="Q373" s="4"/>
      <c r="R373" s="4"/>
      <c r="S373" s="4"/>
      <c r="T373" s="4"/>
      <c r="U373" s="4"/>
      <c r="V373" s="4"/>
      <c r="W373" s="4"/>
      <c r="X373" s="4"/>
      <c r="Y373" s="4"/>
      <c r="Z373" s="29">
        <v>2.5</v>
      </c>
      <c r="AA373" s="29">
        <v>0.32</v>
      </c>
      <c r="AB373" s="29">
        <v>0.04</v>
      </c>
      <c r="AC373" s="29">
        <v>0.46</v>
      </c>
      <c r="AD373" s="4"/>
      <c r="AE373" s="4">
        <v>0</v>
      </c>
      <c r="AF373" s="4">
        <v>0</v>
      </c>
      <c r="AG373" s="4">
        <v>0</v>
      </c>
      <c r="AH373" s="4">
        <v>0.49</v>
      </c>
      <c r="AI373" s="4">
        <v>8.11</v>
      </c>
      <c r="AJ373" s="4">
        <v>27.46</v>
      </c>
      <c r="AK373" s="4">
        <v>57.94</v>
      </c>
      <c r="AL373" s="4">
        <v>5.39</v>
      </c>
      <c r="AM373" s="4">
        <v>0.8</v>
      </c>
      <c r="AO373" s="27"/>
      <c r="AP373" s="27"/>
      <c r="AR373" s="27"/>
      <c r="AT373" s="27"/>
      <c r="AV373" s="27"/>
    </row>
    <row r="374" spans="1:48" ht="15.75" x14ac:dyDescent="0.25">
      <c r="A374" s="4" t="s">
        <v>297</v>
      </c>
      <c r="B374" s="4" t="s">
        <v>370</v>
      </c>
      <c r="C374" s="4"/>
      <c r="D374" s="28">
        <v>-25.911000000000001</v>
      </c>
      <c r="E374" s="28">
        <v>15.363</v>
      </c>
      <c r="F374" s="4"/>
      <c r="G374" s="4"/>
      <c r="H374" s="4"/>
      <c r="I374" s="4"/>
      <c r="J374" s="4"/>
      <c r="K374" s="4"/>
      <c r="L374" s="4"/>
      <c r="M374" s="4"/>
      <c r="N374" s="4"/>
      <c r="O374" s="4"/>
      <c r="P374" s="4"/>
      <c r="Q374" s="4"/>
      <c r="R374" s="4"/>
      <c r="S374" s="4"/>
      <c r="T374" s="4"/>
      <c r="U374" s="4"/>
      <c r="V374" s="4"/>
      <c r="W374" s="4"/>
      <c r="X374" s="4"/>
      <c r="Y374" s="4"/>
      <c r="Z374" s="29">
        <v>2.06</v>
      </c>
      <c r="AA374" s="29">
        <v>0.48</v>
      </c>
      <c r="AB374" s="29">
        <v>0.23</v>
      </c>
      <c r="AC374" s="29">
        <v>0.51</v>
      </c>
      <c r="AD374" s="4"/>
      <c r="AE374" s="4">
        <v>0</v>
      </c>
      <c r="AF374" s="4">
        <v>0</v>
      </c>
      <c r="AG374" s="4">
        <v>3.34</v>
      </c>
      <c r="AH374" s="4">
        <v>15.74</v>
      </c>
      <c r="AI374" s="4">
        <v>77.94</v>
      </c>
      <c r="AJ374" s="4">
        <v>26.36</v>
      </c>
      <c r="AK374" s="4">
        <v>23.16</v>
      </c>
      <c r="AL374" s="4">
        <v>4.21</v>
      </c>
      <c r="AM374" s="4">
        <v>1.34</v>
      </c>
      <c r="AO374" s="27"/>
      <c r="AP374" s="27"/>
      <c r="AR374" s="27"/>
      <c r="AT374" s="27"/>
      <c r="AV374" s="27"/>
    </row>
    <row r="375" spans="1:48" ht="15.75" x14ac:dyDescent="0.25">
      <c r="A375" s="4" t="s">
        <v>299</v>
      </c>
      <c r="B375" s="4" t="s">
        <v>370</v>
      </c>
      <c r="C375" s="4"/>
      <c r="D375" s="28">
        <v>-25.212</v>
      </c>
      <c r="E375" s="28">
        <v>14.909000000000001</v>
      </c>
      <c r="F375" s="4"/>
      <c r="G375" s="4"/>
      <c r="H375" s="4"/>
      <c r="I375" s="4"/>
      <c r="J375" s="4"/>
      <c r="K375" s="4"/>
      <c r="L375" s="4"/>
      <c r="M375" s="4"/>
      <c r="N375" s="4"/>
      <c r="O375" s="4"/>
      <c r="P375" s="4"/>
      <c r="Q375" s="4"/>
      <c r="R375" s="4"/>
      <c r="S375" s="4"/>
      <c r="T375" s="4"/>
      <c r="U375" s="4"/>
      <c r="V375" s="4"/>
      <c r="W375" s="4"/>
      <c r="X375" s="4"/>
      <c r="Y375" s="4"/>
      <c r="Z375" s="29">
        <v>2.2200000000000002</v>
      </c>
      <c r="AA375" s="29">
        <v>0.37</v>
      </c>
      <c r="AB375" s="29">
        <v>0.24</v>
      </c>
      <c r="AC375" s="29">
        <v>0.51</v>
      </c>
      <c r="AD375" s="4"/>
      <c r="AE375" s="4">
        <v>0</v>
      </c>
      <c r="AF375" s="4">
        <v>0</v>
      </c>
      <c r="AG375" s="4">
        <v>0</v>
      </c>
      <c r="AH375" s="4">
        <v>0.37</v>
      </c>
      <c r="AI375" s="4">
        <v>31.87</v>
      </c>
      <c r="AJ375" s="4">
        <v>46.63</v>
      </c>
      <c r="AK375" s="4">
        <v>16.440000000000001</v>
      </c>
      <c r="AL375" s="4">
        <v>3.36</v>
      </c>
      <c r="AM375" s="4">
        <v>1.1599999999999999</v>
      </c>
      <c r="AO375" s="27"/>
      <c r="AP375" s="27"/>
      <c r="AR375" s="27"/>
      <c r="AT375" s="27"/>
      <c r="AV375" s="27"/>
    </row>
    <row r="376" spans="1:48" ht="15.75" x14ac:dyDescent="0.25">
      <c r="A376" s="4" t="s">
        <v>300</v>
      </c>
      <c r="B376" s="4" t="s">
        <v>372</v>
      </c>
      <c r="C376" s="4"/>
      <c r="D376" s="4" t="s">
        <v>302</v>
      </c>
      <c r="E376" s="4" t="s">
        <v>303</v>
      </c>
      <c r="F376" s="4"/>
      <c r="G376" s="4"/>
      <c r="H376" s="4"/>
      <c r="I376" s="4"/>
      <c r="J376" s="4"/>
      <c r="K376" s="4"/>
      <c r="L376" s="4"/>
      <c r="M376" s="4"/>
      <c r="N376" s="4"/>
      <c r="O376" s="4"/>
      <c r="P376" s="4"/>
      <c r="Q376" s="4"/>
      <c r="R376" s="4"/>
      <c r="S376" s="4"/>
      <c r="T376" s="4"/>
      <c r="U376" s="4"/>
      <c r="V376" s="4"/>
      <c r="W376" s="4"/>
      <c r="X376" s="4"/>
      <c r="Y376" s="4"/>
      <c r="Z376" s="29">
        <v>2.4</v>
      </c>
      <c r="AA376" s="29">
        <v>0.36</v>
      </c>
      <c r="AB376" s="29">
        <v>0.13</v>
      </c>
      <c r="AC376" s="29">
        <v>0.49</v>
      </c>
      <c r="AD376" s="4"/>
      <c r="AE376" s="4">
        <v>0</v>
      </c>
      <c r="AF376" s="4">
        <v>0</v>
      </c>
      <c r="AG376" s="4">
        <v>0</v>
      </c>
      <c r="AH376" s="4">
        <v>1.67</v>
      </c>
      <c r="AI376" s="4">
        <v>12.02</v>
      </c>
      <c r="AJ376" s="4">
        <v>36.31</v>
      </c>
      <c r="AK376" s="4">
        <v>43.52</v>
      </c>
      <c r="AL376" s="4">
        <v>5.23</v>
      </c>
      <c r="AM376" s="4">
        <v>1.65</v>
      </c>
      <c r="AO376" s="27"/>
      <c r="AP376" s="27"/>
    </row>
    <row r="377" spans="1:48" ht="15.75" x14ac:dyDescent="0.25">
      <c r="A377" s="4" t="s">
        <v>301</v>
      </c>
      <c r="B377" s="4" t="s">
        <v>370</v>
      </c>
      <c r="C377" s="4"/>
      <c r="D377" s="4" t="s">
        <v>302</v>
      </c>
      <c r="E377" s="4" t="s">
        <v>303</v>
      </c>
      <c r="F377" s="4"/>
      <c r="G377" s="4"/>
      <c r="H377" s="4"/>
      <c r="I377" s="4"/>
      <c r="J377" s="4"/>
      <c r="K377" s="4"/>
      <c r="L377" s="4"/>
      <c r="M377" s="4"/>
      <c r="N377" s="4"/>
      <c r="O377" s="4"/>
      <c r="P377" s="4"/>
      <c r="Q377" s="4"/>
      <c r="R377" s="4"/>
      <c r="S377" s="4"/>
      <c r="T377" s="4"/>
      <c r="U377" s="4"/>
      <c r="V377" s="4"/>
      <c r="W377" s="4"/>
      <c r="X377" s="4"/>
      <c r="Y377" s="4"/>
      <c r="Z377" s="29">
        <v>2.2999999999999998</v>
      </c>
      <c r="AA377" s="29">
        <v>0.47</v>
      </c>
      <c r="AB377" s="29">
        <v>0.25</v>
      </c>
      <c r="AC377" s="29">
        <v>0.51</v>
      </c>
      <c r="AD377" s="4"/>
      <c r="AE377" s="4">
        <v>0</v>
      </c>
      <c r="AF377" s="4">
        <v>0</v>
      </c>
      <c r="AG377" s="4">
        <v>0.04</v>
      </c>
      <c r="AH377" s="4">
        <v>5.68</v>
      </c>
      <c r="AI377" s="4">
        <v>25.82</v>
      </c>
      <c r="AJ377" s="4">
        <v>34.590000000000003</v>
      </c>
      <c r="AK377" s="4">
        <v>24.68</v>
      </c>
      <c r="AL377" s="4">
        <v>7.26</v>
      </c>
      <c r="AM377" s="4">
        <v>2.21</v>
      </c>
      <c r="AO377" s="27"/>
      <c r="AP377" s="27"/>
    </row>
    <row r="378" spans="1:48" ht="15.75" x14ac:dyDescent="0.25">
      <c r="A378" s="4" t="s">
        <v>311</v>
      </c>
      <c r="B378" s="4" t="s">
        <v>365</v>
      </c>
      <c r="C378" s="4"/>
      <c r="D378" s="28">
        <v>-26.102</v>
      </c>
      <c r="E378" s="28">
        <v>15.36</v>
      </c>
      <c r="F378" s="4"/>
      <c r="G378" s="4"/>
      <c r="H378" s="4"/>
      <c r="I378" s="4"/>
      <c r="J378" s="4"/>
      <c r="K378" s="4"/>
      <c r="L378" s="4"/>
      <c r="M378" s="4"/>
      <c r="N378" s="4"/>
      <c r="O378" s="4"/>
      <c r="P378" s="4"/>
      <c r="Q378" s="4"/>
      <c r="R378" s="4"/>
      <c r="S378" s="4"/>
      <c r="T378" s="4"/>
      <c r="U378" s="4"/>
      <c r="V378" s="4"/>
      <c r="W378" s="4"/>
      <c r="X378" s="4"/>
      <c r="Y378" s="4"/>
      <c r="Z378" s="29">
        <v>2.16</v>
      </c>
      <c r="AA378" s="29">
        <v>0.51</v>
      </c>
      <c r="AB378" s="29">
        <v>0.32</v>
      </c>
      <c r="AC378" s="29">
        <v>0.52</v>
      </c>
      <c r="AD378" s="4"/>
      <c r="AE378" s="4">
        <v>0</v>
      </c>
      <c r="AF378" s="4">
        <v>0</v>
      </c>
      <c r="AG378" s="4">
        <v>2.56</v>
      </c>
      <c r="AH378" s="4">
        <v>10.58</v>
      </c>
      <c r="AI378" s="4">
        <v>32.479999999999997</v>
      </c>
      <c r="AJ378" s="4">
        <v>31.13</v>
      </c>
      <c r="AK378" s="4">
        <v>13.56</v>
      </c>
      <c r="AL378" s="4">
        <v>8.2899999999999991</v>
      </c>
      <c r="AM378" s="4">
        <v>2.64</v>
      </c>
      <c r="AO378" s="27"/>
      <c r="AP378" s="27"/>
      <c r="AR378" s="27"/>
      <c r="AT378" s="27"/>
      <c r="AV378" s="27"/>
    </row>
    <row r="379" spans="1:48" ht="15.75" x14ac:dyDescent="0.25">
      <c r="A379" s="4" t="s">
        <v>312</v>
      </c>
      <c r="B379" s="4" t="s">
        <v>370</v>
      </c>
      <c r="C379" s="4"/>
      <c r="D379" s="28">
        <v>-25.436</v>
      </c>
      <c r="E379" s="28">
        <v>15.438000000000001</v>
      </c>
      <c r="F379" s="4"/>
      <c r="G379" s="4"/>
      <c r="H379" s="4"/>
      <c r="I379" s="4"/>
      <c r="J379" s="4"/>
      <c r="K379" s="4"/>
      <c r="L379" s="4"/>
      <c r="M379" s="4"/>
      <c r="N379" s="4"/>
      <c r="O379" s="4"/>
      <c r="P379" s="4"/>
      <c r="Q379" s="4"/>
      <c r="R379" s="4"/>
      <c r="S379" s="4"/>
      <c r="T379" s="4"/>
      <c r="U379" s="4"/>
      <c r="V379" s="4"/>
      <c r="W379" s="4"/>
      <c r="X379" s="4"/>
      <c r="Y379" s="4"/>
      <c r="Z379" s="29">
        <v>2.14</v>
      </c>
      <c r="AA379" s="29">
        <v>0.37</v>
      </c>
      <c r="AB379" s="29">
        <v>0.27</v>
      </c>
      <c r="AC379" s="29">
        <v>0.49</v>
      </c>
      <c r="AD379" s="4"/>
      <c r="AE379" s="4">
        <v>0</v>
      </c>
      <c r="AF379" s="4">
        <v>0</v>
      </c>
      <c r="AG379" s="4">
        <v>0</v>
      </c>
      <c r="AH379" s="4">
        <v>2.1800000000000002</v>
      </c>
      <c r="AI379" s="4">
        <v>42.88</v>
      </c>
      <c r="AJ379" s="4">
        <v>38.11</v>
      </c>
      <c r="AK379" s="4">
        <v>13.59</v>
      </c>
      <c r="AL379" s="4">
        <v>2.36</v>
      </c>
      <c r="AM379" s="4">
        <v>0.66</v>
      </c>
      <c r="AO379" s="27"/>
      <c r="AP379" s="27"/>
      <c r="AR379" s="27"/>
      <c r="AT379" s="27"/>
      <c r="AV379" s="27"/>
    </row>
    <row r="383" spans="1:48" ht="15.75" x14ac:dyDescent="0.25">
      <c r="A383" s="4" t="s">
        <v>327</v>
      </c>
      <c r="B383" t="s">
        <v>343</v>
      </c>
      <c r="D383" s="23">
        <v>-23.677</v>
      </c>
      <c r="E383" s="23">
        <v>15.073</v>
      </c>
      <c r="Z383" s="27">
        <v>2.42</v>
      </c>
      <c r="AA383" s="27">
        <v>0.38</v>
      </c>
      <c r="AB383" s="27">
        <v>0.04</v>
      </c>
      <c r="AC383" s="27">
        <v>0.54</v>
      </c>
      <c r="AE383">
        <v>0</v>
      </c>
      <c r="AF383">
        <v>0</v>
      </c>
      <c r="AG383">
        <v>0</v>
      </c>
      <c r="AH383">
        <v>2.0299999999999998</v>
      </c>
      <c r="AI383">
        <v>11.47</v>
      </c>
      <c r="AJ383">
        <v>43.44</v>
      </c>
      <c r="AK383">
        <v>35.15</v>
      </c>
      <c r="AL383">
        <v>7.06</v>
      </c>
      <c r="AM383">
        <v>0.74</v>
      </c>
    </row>
    <row r="384" spans="1:48" ht="15.75" x14ac:dyDescent="0.25">
      <c r="B384" t="s">
        <v>344</v>
      </c>
      <c r="D384" s="23">
        <v>-23.677</v>
      </c>
      <c r="E384" s="23">
        <v>15.073</v>
      </c>
      <c r="Z384" s="27">
        <v>2.1800000000000002</v>
      </c>
      <c r="AA384" s="27">
        <v>0.55000000000000004</v>
      </c>
      <c r="AB384" s="27">
        <v>0.08</v>
      </c>
      <c r="AC384" s="27">
        <v>0.5</v>
      </c>
      <c r="AE384">
        <v>0</v>
      </c>
      <c r="AF384">
        <v>0</v>
      </c>
      <c r="AG384">
        <v>0</v>
      </c>
      <c r="AH384">
        <v>11.87</v>
      </c>
      <c r="AI384">
        <v>27.62</v>
      </c>
      <c r="AJ384">
        <v>29.67</v>
      </c>
      <c r="AK384">
        <v>21.09</v>
      </c>
      <c r="AL384">
        <v>7.69</v>
      </c>
      <c r="AM384">
        <v>1.43</v>
      </c>
    </row>
    <row r="385" spans="1:39" ht="15.75" x14ac:dyDescent="0.25">
      <c r="A385" s="4" t="s">
        <v>273</v>
      </c>
      <c r="B385" t="s">
        <v>333</v>
      </c>
      <c r="D385" s="23">
        <v>-24.21</v>
      </c>
      <c r="E385" s="23">
        <v>15.275</v>
      </c>
      <c r="Z385" s="27">
        <v>2.34</v>
      </c>
      <c r="AA385" s="27">
        <v>0.4</v>
      </c>
      <c r="AB385" s="27">
        <v>0</v>
      </c>
      <c r="AC385" s="27">
        <v>0.54</v>
      </c>
      <c r="AE385">
        <v>0</v>
      </c>
      <c r="AF385">
        <v>0</v>
      </c>
      <c r="AG385">
        <v>0</v>
      </c>
      <c r="AH385">
        <v>0</v>
      </c>
      <c r="AI385">
        <v>16.38</v>
      </c>
      <c r="AJ385">
        <v>38.83</v>
      </c>
      <c r="AK385">
        <v>93.08</v>
      </c>
      <c r="AL385">
        <v>5.76</v>
      </c>
      <c r="AM385">
        <v>0.66</v>
      </c>
    </row>
    <row r="386" spans="1:39" ht="15.75" x14ac:dyDescent="0.25">
      <c r="B386" t="s">
        <v>334</v>
      </c>
      <c r="D386" s="23">
        <v>-24.21</v>
      </c>
      <c r="E386" s="23">
        <v>15.275</v>
      </c>
      <c r="Z386" s="27">
        <v>2.27</v>
      </c>
      <c r="AA386" s="27">
        <v>0.48</v>
      </c>
      <c r="AB386" s="27">
        <v>0.04</v>
      </c>
      <c r="AC386" s="27">
        <v>0.5</v>
      </c>
      <c r="AE386">
        <v>0</v>
      </c>
      <c r="AF386">
        <v>0</v>
      </c>
      <c r="AG386">
        <v>0</v>
      </c>
      <c r="AH386">
        <v>9.75</v>
      </c>
      <c r="AI386">
        <v>18.600000000000001</v>
      </c>
      <c r="AJ386">
        <v>35.18</v>
      </c>
      <c r="AK386">
        <v>29.62</v>
      </c>
      <c r="AL386">
        <v>5.78</v>
      </c>
      <c r="AM386">
        <v>0.88</v>
      </c>
    </row>
    <row r="387" spans="1:39" ht="15.75" x14ac:dyDescent="0.25">
      <c r="A387" s="4" t="s">
        <v>274</v>
      </c>
      <c r="B387" t="s">
        <v>338</v>
      </c>
      <c r="D387" s="23">
        <v>-23.196000000000002</v>
      </c>
      <c r="E387" s="23">
        <v>14.602</v>
      </c>
      <c r="Z387" s="27">
        <v>2.5299999999999998</v>
      </c>
      <c r="AA387" s="27">
        <v>0.44</v>
      </c>
      <c r="AB387" s="27">
        <v>0.08</v>
      </c>
      <c r="AC387" s="27">
        <v>0.52</v>
      </c>
      <c r="AE387">
        <v>0</v>
      </c>
      <c r="AF387">
        <v>0</v>
      </c>
      <c r="AG387">
        <v>0</v>
      </c>
      <c r="AH387">
        <v>2.2200000000000002</v>
      </c>
      <c r="AI387" t="s">
        <v>268</v>
      </c>
      <c r="AJ387">
        <v>35.11</v>
      </c>
      <c r="AK387">
        <v>37.049999999999997</v>
      </c>
      <c r="AL387">
        <v>14.16</v>
      </c>
      <c r="AM387">
        <v>1.71</v>
      </c>
    </row>
    <row r="388" spans="1:39" ht="15.75" x14ac:dyDescent="0.25">
      <c r="B388" t="s">
        <v>339</v>
      </c>
      <c r="D388" s="23">
        <v>-23.196000000000002</v>
      </c>
      <c r="E388" s="23">
        <v>14.602</v>
      </c>
      <c r="Z388" s="27">
        <v>2.14</v>
      </c>
      <c r="AA388" s="27">
        <v>0.54</v>
      </c>
      <c r="AB388" s="27">
        <v>0.21</v>
      </c>
      <c r="AC388" s="27">
        <v>0.49</v>
      </c>
      <c r="AE388">
        <v>0</v>
      </c>
      <c r="AF388">
        <v>0</v>
      </c>
      <c r="AG388">
        <v>1.89</v>
      </c>
      <c r="AH388">
        <v>12.78</v>
      </c>
      <c r="AI388">
        <v>27.75</v>
      </c>
      <c r="AJ388">
        <v>32.69</v>
      </c>
      <c r="AK388">
        <v>16.989999999999998</v>
      </c>
      <c r="AL388">
        <v>7.21</v>
      </c>
      <c r="AM388">
        <v>1.01</v>
      </c>
    </row>
    <row r="389" spans="1:39" ht="15.75" x14ac:dyDescent="0.25">
      <c r="A389" s="4" t="s">
        <v>275</v>
      </c>
      <c r="B389" t="s">
        <v>338</v>
      </c>
      <c r="D389" s="23">
        <v>-23.704000000000001</v>
      </c>
      <c r="E389" s="23">
        <v>15.202999999999999</v>
      </c>
      <c r="Z389" s="27">
        <v>2.52</v>
      </c>
      <c r="AA389" s="27">
        <v>0.3</v>
      </c>
      <c r="AB389" s="27">
        <v>0.03</v>
      </c>
      <c r="AC389" s="27">
        <v>0.49</v>
      </c>
      <c r="AE389">
        <v>0</v>
      </c>
      <c r="AF389">
        <v>0</v>
      </c>
      <c r="AG389">
        <v>0</v>
      </c>
      <c r="AH389">
        <v>0.72</v>
      </c>
      <c r="AI389">
        <v>4.59</v>
      </c>
      <c r="AJ389">
        <v>41.69</v>
      </c>
      <c r="AK389">
        <v>48.27</v>
      </c>
      <c r="AL389">
        <v>4.7</v>
      </c>
      <c r="AM389">
        <v>0.33</v>
      </c>
    </row>
    <row r="390" spans="1:39" ht="15.75" x14ac:dyDescent="0.25">
      <c r="B390" t="s">
        <v>339</v>
      </c>
      <c r="D390" s="23">
        <v>-23.704000000000001</v>
      </c>
      <c r="E390" s="23">
        <v>15.202999999999999</v>
      </c>
      <c r="Z390" s="27">
        <v>2.27</v>
      </c>
      <c r="AA390" s="27">
        <v>0.36</v>
      </c>
      <c r="AB390" s="27">
        <v>0.09</v>
      </c>
      <c r="AC390" s="27">
        <v>0.52</v>
      </c>
      <c r="AE390">
        <v>0</v>
      </c>
      <c r="AF390">
        <v>0</v>
      </c>
      <c r="AG390">
        <v>0</v>
      </c>
      <c r="AH390">
        <v>1.46</v>
      </c>
      <c r="AI390">
        <v>22.46</v>
      </c>
      <c r="AJ390">
        <v>51.61</v>
      </c>
      <c r="AK390">
        <v>20.98</v>
      </c>
      <c r="AL390">
        <v>3.07</v>
      </c>
      <c r="AM390">
        <v>0.55000000000000004</v>
      </c>
    </row>
    <row r="391" spans="1:39" ht="15.75" x14ac:dyDescent="0.25">
      <c r="A391" s="4" t="s">
        <v>276</v>
      </c>
      <c r="B391" t="s">
        <v>343</v>
      </c>
      <c r="D391" s="23">
        <v>-23.663</v>
      </c>
      <c r="E391" s="23">
        <v>15.037000000000001</v>
      </c>
      <c r="Z391" s="27">
        <v>2.5299999999999998</v>
      </c>
      <c r="AA391" s="27">
        <v>0.28999999999999998</v>
      </c>
      <c r="AB391" s="27">
        <v>0.04</v>
      </c>
      <c r="AC391" s="27">
        <v>0.48</v>
      </c>
      <c r="AE391">
        <v>0</v>
      </c>
      <c r="AF391">
        <v>0</v>
      </c>
      <c r="AG391">
        <v>0</v>
      </c>
      <c r="AH391">
        <v>0</v>
      </c>
      <c r="AI391">
        <v>4.8600000000000003</v>
      </c>
      <c r="AJ391">
        <v>40.5</v>
      </c>
      <c r="AK391">
        <v>47.64</v>
      </c>
      <c r="AL391">
        <v>6.46</v>
      </c>
      <c r="AM391">
        <v>0.33</v>
      </c>
    </row>
    <row r="392" spans="1:39" ht="15.75" x14ac:dyDescent="0.25">
      <c r="B392" t="s">
        <v>344</v>
      </c>
      <c r="D392" s="23">
        <v>-23.663</v>
      </c>
      <c r="E392" s="23">
        <v>15.037000000000001</v>
      </c>
      <c r="Z392" s="27">
        <v>2.3199999999999998</v>
      </c>
      <c r="AA392" s="27">
        <v>0.26</v>
      </c>
      <c r="AB392" s="27">
        <v>-0.04</v>
      </c>
      <c r="AC392" s="27">
        <v>0.51</v>
      </c>
      <c r="AE392">
        <v>0</v>
      </c>
      <c r="AF392">
        <v>0</v>
      </c>
      <c r="AG392">
        <v>0</v>
      </c>
      <c r="AH392">
        <v>0.35</v>
      </c>
      <c r="AI392">
        <v>22.56</v>
      </c>
      <c r="AJ392">
        <v>47.12</v>
      </c>
      <c r="AK392">
        <v>28.44</v>
      </c>
      <c r="AL392">
        <v>1.45</v>
      </c>
      <c r="AM392">
        <v>0.06</v>
      </c>
    </row>
    <row r="393" spans="1:39" ht="15.75" x14ac:dyDescent="0.25">
      <c r="A393" s="4" t="s">
        <v>277</v>
      </c>
      <c r="B393" t="s">
        <v>343</v>
      </c>
      <c r="D393" s="23">
        <v>-23.553000000000001</v>
      </c>
      <c r="E393" s="23">
        <v>14.89</v>
      </c>
      <c r="Z393" s="27">
        <v>2.56</v>
      </c>
      <c r="AA393" s="27">
        <v>0.4</v>
      </c>
      <c r="AB393" s="27">
        <v>7.0000000000000007E-2</v>
      </c>
      <c r="AC393" s="27">
        <v>0.5</v>
      </c>
      <c r="AE393">
        <v>0</v>
      </c>
      <c r="AF393">
        <v>0</v>
      </c>
      <c r="AG393">
        <v>0</v>
      </c>
      <c r="AH393">
        <v>1.85</v>
      </c>
      <c r="AI393">
        <v>8.39</v>
      </c>
      <c r="AJ393">
        <v>33.29</v>
      </c>
      <c r="AK393">
        <v>41.41</v>
      </c>
      <c r="AL393">
        <v>14.45</v>
      </c>
      <c r="AM393">
        <v>1.25</v>
      </c>
    </row>
    <row r="394" spans="1:39" ht="15.75" x14ac:dyDescent="0.25">
      <c r="B394" t="s">
        <v>344</v>
      </c>
      <c r="D394" s="23">
        <v>-23.553000000000001</v>
      </c>
      <c r="E394" s="23">
        <v>14.89</v>
      </c>
      <c r="Z394" s="27">
        <v>2.2999999999999998</v>
      </c>
      <c r="AA394" s="27">
        <v>0.45</v>
      </c>
      <c r="AB394" s="27">
        <v>0.17</v>
      </c>
      <c r="AC394" s="27">
        <v>0.51</v>
      </c>
      <c r="AE394">
        <v>0</v>
      </c>
      <c r="AF394">
        <v>0</v>
      </c>
      <c r="AG394">
        <v>0.62</v>
      </c>
      <c r="AH394">
        <v>6.33</v>
      </c>
      <c r="AI394">
        <v>20.88</v>
      </c>
      <c r="AJ394">
        <v>36.35</v>
      </c>
      <c r="AK394">
        <v>24.13</v>
      </c>
      <c r="AL394">
        <v>7.43</v>
      </c>
      <c r="AM394">
        <v>0.7</v>
      </c>
    </row>
    <row r="395" spans="1:39" ht="15.75" x14ac:dyDescent="0.25">
      <c r="A395" s="4" t="s">
        <v>278</v>
      </c>
      <c r="B395" t="s">
        <v>343</v>
      </c>
      <c r="D395" s="23">
        <v>-24.105</v>
      </c>
      <c r="E395" s="23">
        <v>14.993</v>
      </c>
      <c r="Z395" s="27">
        <v>2.59</v>
      </c>
      <c r="AA395" s="27">
        <v>0.37</v>
      </c>
      <c r="AB395" s="27">
        <v>-0.02</v>
      </c>
      <c r="AC395" s="27">
        <v>0.5</v>
      </c>
      <c r="AE395">
        <v>0</v>
      </c>
      <c r="AF395" s="30">
        <v>0</v>
      </c>
      <c r="AG395" s="30">
        <v>0</v>
      </c>
      <c r="AH395">
        <v>0.59</v>
      </c>
      <c r="AI395">
        <v>6.73</v>
      </c>
      <c r="AJ395">
        <v>31.7</v>
      </c>
      <c r="AK395">
        <v>47.37</v>
      </c>
      <c r="AL395">
        <v>12.75</v>
      </c>
      <c r="AM395">
        <v>0.9</v>
      </c>
    </row>
    <row r="396" spans="1:39" ht="15.75" x14ac:dyDescent="0.25">
      <c r="B396" t="s">
        <v>344</v>
      </c>
      <c r="D396" s="23">
        <v>-24.105</v>
      </c>
      <c r="E396" s="23">
        <v>14.993</v>
      </c>
      <c r="Z396" s="27">
        <v>2.19</v>
      </c>
      <c r="AA396" s="27">
        <v>0.5</v>
      </c>
      <c r="AB396" s="27">
        <v>0.19</v>
      </c>
      <c r="AC396" s="27">
        <v>0.47</v>
      </c>
      <c r="AE396">
        <v>0</v>
      </c>
      <c r="AF396" s="30">
        <v>0</v>
      </c>
      <c r="AG396">
        <v>1.59</v>
      </c>
      <c r="AH396">
        <v>10.77</v>
      </c>
      <c r="AI396">
        <v>29.28</v>
      </c>
      <c r="AJ396">
        <v>29.84</v>
      </c>
      <c r="AK396">
        <v>22.93</v>
      </c>
      <c r="AL396">
        <v>6.94</v>
      </c>
      <c r="AM396">
        <v>0.76</v>
      </c>
    </row>
    <row r="397" spans="1:39" ht="15.75" x14ac:dyDescent="0.25">
      <c r="A397" s="4" t="s">
        <v>279</v>
      </c>
      <c r="B397" t="s">
        <v>343</v>
      </c>
      <c r="D397" s="23">
        <v>-24.122</v>
      </c>
      <c r="E397" s="23">
        <v>15.048999999999999</v>
      </c>
      <c r="Z397" s="27">
        <v>2.6</v>
      </c>
      <c r="AA397" s="27">
        <v>0.33</v>
      </c>
      <c r="AB397" s="27">
        <v>0.04</v>
      </c>
      <c r="AC397" s="27">
        <v>0.52</v>
      </c>
      <c r="AE397">
        <v>0</v>
      </c>
      <c r="AF397">
        <v>0</v>
      </c>
      <c r="AG397">
        <v>0</v>
      </c>
      <c r="AH397">
        <v>0.27</v>
      </c>
      <c r="AI397">
        <v>5.89</v>
      </c>
      <c r="AJ397">
        <v>30.77</v>
      </c>
      <c r="AK397">
        <v>50.88</v>
      </c>
      <c r="AL397">
        <v>11.42</v>
      </c>
      <c r="AM397">
        <v>0.78</v>
      </c>
    </row>
    <row r="398" spans="1:39" ht="15.75" x14ac:dyDescent="0.25">
      <c r="B398" t="s">
        <v>344</v>
      </c>
      <c r="D398" s="23">
        <v>-24.122</v>
      </c>
      <c r="E398" s="23">
        <v>15.048999999999999</v>
      </c>
      <c r="Z398" s="27">
        <v>2.3199999999999998</v>
      </c>
      <c r="AA398" s="27">
        <v>0.37</v>
      </c>
      <c r="AB398" s="27">
        <v>0.08</v>
      </c>
      <c r="AC398" s="27">
        <v>0.52</v>
      </c>
      <c r="AE398">
        <v>0</v>
      </c>
      <c r="AF398">
        <v>0</v>
      </c>
      <c r="AG398">
        <v>0</v>
      </c>
      <c r="AH398">
        <v>0.96</v>
      </c>
      <c r="AI398">
        <v>19.43</v>
      </c>
      <c r="AJ398">
        <v>47.82</v>
      </c>
      <c r="AK398">
        <v>26.89</v>
      </c>
      <c r="AL398">
        <v>4.3499999999999996</v>
      </c>
      <c r="AM398">
        <v>0.55000000000000004</v>
      </c>
    </row>
    <row r="399" spans="1:39" ht="15.75" x14ac:dyDescent="0.25">
      <c r="A399" s="4" t="s">
        <v>291</v>
      </c>
      <c r="B399" t="s">
        <v>343</v>
      </c>
      <c r="D399">
        <v>-23.736999999999998</v>
      </c>
      <c r="E399" s="23">
        <v>14.920999999999999</v>
      </c>
      <c r="Z399" s="27">
        <v>2.44</v>
      </c>
      <c r="AA399" s="27">
        <v>0.54</v>
      </c>
      <c r="AB399" s="27">
        <v>-0.06</v>
      </c>
      <c r="AC399" s="27">
        <v>0.53</v>
      </c>
      <c r="AE399" s="30">
        <v>0</v>
      </c>
      <c r="AF399" s="30">
        <v>0</v>
      </c>
      <c r="AG399" s="30">
        <v>0</v>
      </c>
      <c r="AH399">
        <v>3.9</v>
      </c>
      <c r="AI399">
        <v>16.2</v>
      </c>
      <c r="AJ399">
        <v>34.51</v>
      </c>
      <c r="AK399">
        <v>30.66</v>
      </c>
      <c r="AL399">
        <v>12.72</v>
      </c>
      <c r="AM399">
        <v>1.68</v>
      </c>
    </row>
    <row r="400" spans="1:39" ht="15.75" x14ac:dyDescent="0.25">
      <c r="B400" t="s">
        <v>343</v>
      </c>
      <c r="D400">
        <v>-23.736999999999998</v>
      </c>
      <c r="E400" s="23">
        <v>14.920999999999999</v>
      </c>
      <c r="Z400" s="27">
        <v>2.44</v>
      </c>
      <c r="AA400" s="27">
        <v>0.54</v>
      </c>
      <c r="AB400" s="27">
        <v>-0.06</v>
      </c>
      <c r="AC400" s="27">
        <v>0.53</v>
      </c>
      <c r="AE400" s="30">
        <v>0</v>
      </c>
      <c r="AF400" s="30">
        <v>0</v>
      </c>
      <c r="AG400" s="30">
        <v>0</v>
      </c>
      <c r="AH400">
        <v>3.9</v>
      </c>
      <c r="AI400">
        <v>16.2</v>
      </c>
      <c r="AJ400">
        <v>34.51</v>
      </c>
      <c r="AK400">
        <v>30.66</v>
      </c>
      <c r="AL400">
        <v>12.72</v>
      </c>
      <c r="AM400">
        <v>1.68</v>
      </c>
    </row>
    <row r="401" spans="1:48" ht="15.75" x14ac:dyDescent="0.25">
      <c r="A401" s="4" t="s">
        <v>292</v>
      </c>
      <c r="B401" t="s">
        <v>366</v>
      </c>
      <c r="D401" t="s">
        <v>293</v>
      </c>
      <c r="E401" s="23">
        <v>14.847</v>
      </c>
      <c r="Z401" s="27">
        <v>2.57</v>
      </c>
      <c r="AA401" s="27">
        <v>0.43</v>
      </c>
      <c r="AB401" s="27">
        <v>0.02</v>
      </c>
      <c r="AC401" s="27">
        <v>0.46</v>
      </c>
      <c r="AE401">
        <v>0</v>
      </c>
      <c r="AF401">
        <v>0</v>
      </c>
      <c r="AG401">
        <v>0</v>
      </c>
      <c r="AH401">
        <v>0.42</v>
      </c>
      <c r="AI401">
        <v>9.9499999999999993</v>
      </c>
      <c r="AJ401">
        <v>26.85</v>
      </c>
      <c r="AK401">
        <v>46.56</v>
      </c>
      <c r="AL401">
        <v>12.95</v>
      </c>
      <c r="AM401">
        <v>2.75</v>
      </c>
      <c r="AO401" s="27"/>
      <c r="AP401" s="27"/>
      <c r="AR401" s="27"/>
      <c r="AT401" s="27"/>
      <c r="AV401" s="27"/>
    </row>
    <row r="402" spans="1:48" ht="15.75" x14ac:dyDescent="0.25">
      <c r="A402" s="4" t="s">
        <v>294</v>
      </c>
      <c r="B402" t="s">
        <v>371</v>
      </c>
      <c r="D402">
        <v>24.875</v>
      </c>
      <c r="E402">
        <v>14.951000000000001</v>
      </c>
      <c r="Z402" s="27">
        <v>2.37</v>
      </c>
      <c r="AA402" s="27">
        <v>0.45</v>
      </c>
      <c r="AB402" s="27">
        <v>-0.01</v>
      </c>
      <c r="AC402" s="27">
        <v>0.48</v>
      </c>
      <c r="AE402">
        <v>0</v>
      </c>
      <c r="AF402">
        <v>0</v>
      </c>
      <c r="AG402">
        <v>0</v>
      </c>
      <c r="AH402">
        <v>1.35</v>
      </c>
      <c r="AI402">
        <v>21.5</v>
      </c>
      <c r="AJ402">
        <v>28.2</v>
      </c>
      <c r="AK402">
        <v>40.369999999999997</v>
      </c>
      <c r="AL402">
        <v>7.44</v>
      </c>
      <c r="AM402">
        <v>1.02</v>
      </c>
      <c r="AO402" s="27"/>
      <c r="AP402" s="27"/>
      <c r="AR402" s="27"/>
      <c r="AT402" s="27"/>
      <c r="AV402" s="27"/>
    </row>
    <row r="403" spans="1:48" ht="15.75" x14ac:dyDescent="0.25">
      <c r="A403" s="4" t="s">
        <v>295</v>
      </c>
      <c r="B403" t="s">
        <v>373</v>
      </c>
      <c r="D403" s="23">
        <v>-25.047999999999998</v>
      </c>
      <c r="E403" s="23">
        <v>15.285</v>
      </c>
      <c r="Z403" s="27">
        <v>2.4700000000000002</v>
      </c>
      <c r="AA403" s="27">
        <v>0.35</v>
      </c>
      <c r="AB403" s="27">
        <v>-0.04</v>
      </c>
      <c r="AC403" s="27">
        <v>0.47</v>
      </c>
      <c r="AE403">
        <v>0</v>
      </c>
      <c r="AF403">
        <v>0</v>
      </c>
      <c r="AG403">
        <v>0</v>
      </c>
      <c r="AH403">
        <v>0.47</v>
      </c>
      <c r="AI403">
        <v>11.89</v>
      </c>
      <c r="AJ403">
        <v>27.82</v>
      </c>
      <c r="AK403">
        <v>53.27</v>
      </c>
      <c r="AL403">
        <v>6.04</v>
      </c>
      <c r="AM403">
        <v>0.5</v>
      </c>
      <c r="AO403" s="27"/>
      <c r="AP403" s="27"/>
      <c r="AR403" s="27"/>
      <c r="AT403" s="27"/>
      <c r="AV403" s="27"/>
    </row>
    <row r="404" spans="1:48" ht="15.75" x14ac:dyDescent="0.25">
      <c r="A404" s="4" t="s">
        <v>297</v>
      </c>
      <c r="B404" t="s">
        <v>366</v>
      </c>
      <c r="D404" s="23">
        <v>-25.911000000000001</v>
      </c>
      <c r="E404" s="23">
        <v>15.363</v>
      </c>
      <c r="Z404" s="27">
        <v>2.39</v>
      </c>
      <c r="AA404" s="27">
        <v>0.35</v>
      </c>
      <c r="AB404" s="27">
        <v>-0.01</v>
      </c>
      <c r="AC404" s="27">
        <v>0.48</v>
      </c>
      <c r="AE404">
        <v>0</v>
      </c>
      <c r="AF404">
        <v>0</v>
      </c>
      <c r="AG404">
        <v>0.18</v>
      </c>
      <c r="AH404">
        <v>1.25</v>
      </c>
      <c r="AI404">
        <v>13.01</v>
      </c>
      <c r="AJ404">
        <v>34.979999999999997</v>
      </c>
      <c r="AK404">
        <v>45.63</v>
      </c>
      <c r="AL404">
        <v>4.62</v>
      </c>
      <c r="AM404">
        <v>0.44</v>
      </c>
      <c r="AO404" s="27"/>
      <c r="AP404" s="27"/>
      <c r="AR404" s="27"/>
      <c r="AT404" s="27"/>
      <c r="AV404" s="27"/>
    </row>
    <row r="405" spans="1:48" ht="15.75" x14ac:dyDescent="0.25">
      <c r="A405" s="4" t="s">
        <v>300</v>
      </c>
      <c r="B405" t="s">
        <v>373</v>
      </c>
      <c r="D405" t="s">
        <v>302</v>
      </c>
      <c r="E405" t="s">
        <v>303</v>
      </c>
      <c r="Z405" s="27">
        <v>2.5</v>
      </c>
      <c r="AA405" s="27">
        <v>0.38</v>
      </c>
      <c r="AB405" s="27">
        <v>0.01</v>
      </c>
      <c r="AC405" s="27">
        <v>0.45</v>
      </c>
      <c r="AE405">
        <v>0</v>
      </c>
      <c r="AF405">
        <v>0</v>
      </c>
      <c r="AG405">
        <v>0</v>
      </c>
      <c r="AH405">
        <v>0.28999999999999998</v>
      </c>
      <c r="AI405">
        <v>7.73</v>
      </c>
      <c r="AJ405">
        <v>32.71</v>
      </c>
      <c r="AK405">
        <v>50.82</v>
      </c>
      <c r="AL405">
        <v>7.04</v>
      </c>
      <c r="AM405">
        <v>1.32</v>
      </c>
      <c r="AO405" s="27"/>
      <c r="AP405" s="27"/>
    </row>
    <row r="406" spans="1:48" ht="15.75" x14ac:dyDescent="0.25">
      <c r="A406" s="4" t="s">
        <v>301</v>
      </c>
      <c r="B406" t="s">
        <v>366</v>
      </c>
      <c r="D406" t="s">
        <v>302</v>
      </c>
      <c r="E406" t="s">
        <v>303</v>
      </c>
      <c r="Z406" s="27">
        <v>2.2400000000000002</v>
      </c>
      <c r="AA406" s="27">
        <v>0.37</v>
      </c>
      <c r="AB406" s="27">
        <v>0.02</v>
      </c>
      <c r="AC406" s="27">
        <v>0.49</v>
      </c>
      <c r="AE406">
        <v>0</v>
      </c>
      <c r="AF406">
        <v>0</v>
      </c>
      <c r="AG406">
        <v>0</v>
      </c>
      <c r="AH406">
        <v>1.64</v>
      </c>
      <c r="AI406">
        <v>25.73</v>
      </c>
      <c r="AJ406">
        <v>47.95</v>
      </c>
      <c r="AK406">
        <v>22.11</v>
      </c>
      <c r="AL406">
        <v>2.34</v>
      </c>
      <c r="AM406">
        <v>0.22</v>
      </c>
      <c r="AO406" s="27"/>
      <c r="AP406" s="27"/>
    </row>
    <row r="407" spans="1:48" ht="15.75" x14ac:dyDescent="0.25">
      <c r="A407" s="4"/>
      <c r="B407" s="4"/>
      <c r="C407" s="4"/>
      <c r="D407" s="28"/>
      <c r="E407" s="28"/>
      <c r="F407" s="4"/>
      <c r="G407" s="4"/>
      <c r="H407" s="4"/>
      <c r="I407" s="4"/>
      <c r="J407" s="4"/>
      <c r="K407" s="4"/>
      <c r="L407" s="4"/>
      <c r="M407" s="4"/>
      <c r="N407" s="4"/>
      <c r="O407" s="4"/>
      <c r="P407" s="4"/>
      <c r="Q407" s="4"/>
      <c r="R407" s="4"/>
      <c r="S407" s="4"/>
      <c r="T407" s="4"/>
      <c r="U407" s="4"/>
      <c r="V407" s="4"/>
      <c r="W407" s="4"/>
      <c r="X407" s="4"/>
      <c r="Y407" s="4"/>
      <c r="Z407" s="29"/>
      <c r="AA407" s="29"/>
      <c r="AB407" s="29"/>
      <c r="AC407" s="29"/>
      <c r="AD407" s="4"/>
      <c r="AE407" s="4"/>
      <c r="AF407" s="4"/>
      <c r="AG407" s="4"/>
      <c r="AH407" s="4"/>
      <c r="AI407" s="4"/>
      <c r="AJ407" s="4"/>
      <c r="AK407" s="4"/>
      <c r="AL407" s="4"/>
      <c r="AM407" s="4"/>
      <c r="AO407" s="27"/>
      <c r="AP407" s="27"/>
      <c r="AR407" s="27"/>
      <c r="AT407" s="27"/>
      <c r="AV407" s="27"/>
    </row>
    <row r="408" spans="1:48" ht="15.75" x14ac:dyDescent="0.25">
      <c r="D408" s="23"/>
      <c r="E408" s="23"/>
      <c r="Z408" s="27"/>
      <c r="AA408" s="27"/>
      <c r="AB408" s="27"/>
      <c r="AC408" s="27"/>
      <c r="AO408" s="27"/>
      <c r="AP408" s="27"/>
      <c r="AR408" s="27"/>
      <c r="AT408" s="27"/>
      <c r="AV408" s="27"/>
    </row>
    <row r="409" spans="1:48" ht="15.75" x14ac:dyDescent="0.25">
      <c r="A409" s="4" t="s">
        <v>327</v>
      </c>
      <c r="B409" t="s">
        <v>266</v>
      </c>
      <c r="D409" s="23">
        <v>-23.677</v>
      </c>
      <c r="E409" s="23">
        <v>15.073</v>
      </c>
      <c r="Z409" s="27">
        <v>1.89</v>
      </c>
      <c r="AA409" s="27">
        <v>0.93</v>
      </c>
      <c r="AB409" s="27">
        <v>0.12</v>
      </c>
      <c r="AC409" s="27">
        <v>0.51</v>
      </c>
      <c r="AE409">
        <v>0</v>
      </c>
      <c r="AF409">
        <v>7.98</v>
      </c>
      <c r="AG409">
        <v>6.64</v>
      </c>
      <c r="AH409">
        <v>16.690000000000001</v>
      </c>
      <c r="AI409">
        <v>27.2</v>
      </c>
      <c r="AJ409">
        <v>19.82</v>
      </c>
      <c r="AK409">
        <v>7.69</v>
      </c>
      <c r="AL409">
        <v>6.04</v>
      </c>
      <c r="AM409">
        <v>5.09</v>
      </c>
    </row>
    <row r="410" spans="1:48" ht="15.75" x14ac:dyDescent="0.25">
      <c r="A410" s="4" t="s">
        <v>274</v>
      </c>
      <c r="B410" t="s">
        <v>266</v>
      </c>
      <c r="D410" s="23">
        <v>-23.196000000000002</v>
      </c>
      <c r="E410" s="23">
        <v>14.602</v>
      </c>
      <c r="Z410" s="27">
        <v>2.15</v>
      </c>
      <c r="AA410" s="27">
        <v>0.99</v>
      </c>
      <c r="AB410" s="27">
        <v>0.14000000000000001</v>
      </c>
      <c r="AC410" s="27">
        <v>0.4</v>
      </c>
      <c r="AE410">
        <v>0</v>
      </c>
      <c r="AF410">
        <v>0.15</v>
      </c>
      <c r="AG410">
        <v>10.87</v>
      </c>
      <c r="AH410">
        <v>22.9</v>
      </c>
      <c r="AI410">
        <v>14.79</v>
      </c>
      <c r="AJ410">
        <v>13.95</v>
      </c>
      <c r="AK410">
        <v>11.73</v>
      </c>
      <c r="AL410">
        <v>16.920000000000002</v>
      </c>
      <c r="AM410">
        <v>7.18</v>
      </c>
    </row>
    <row r="411" spans="1:48" ht="15.75" x14ac:dyDescent="0.25">
      <c r="A411" s="4"/>
      <c r="B411" s="4"/>
      <c r="C411" s="4"/>
      <c r="D411" s="28"/>
      <c r="E411" s="28"/>
      <c r="F411" s="4"/>
      <c r="G411" s="4"/>
      <c r="H411" s="4"/>
      <c r="I411" s="4"/>
      <c r="J411" s="4"/>
      <c r="K411" s="4"/>
      <c r="L411" s="4"/>
      <c r="M411" s="4"/>
      <c r="N411" s="4"/>
      <c r="O411" s="4"/>
      <c r="P411" s="4"/>
      <c r="Q411" s="4"/>
      <c r="R411" s="4"/>
      <c r="S411" s="4"/>
      <c r="T411" s="4"/>
      <c r="U411" s="4"/>
      <c r="V411" s="4"/>
      <c r="W411" s="4"/>
      <c r="X411" s="4"/>
      <c r="Y411" s="4"/>
      <c r="Z411" s="29"/>
      <c r="AA411" s="29"/>
      <c r="AB411" s="29"/>
      <c r="AC411" s="29"/>
      <c r="AD411" s="4"/>
      <c r="AE411" s="4"/>
      <c r="AF411" s="4"/>
      <c r="AG411" s="4"/>
      <c r="AH411" s="4"/>
      <c r="AI411" s="4"/>
      <c r="AJ411" s="4"/>
      <c r="AK411" s="4"/>
      <c r="AL411" s="4"/>
      <c r="AM411" s="4"/>
    </row>
    <row r="412" spans="1:48" ht="15.75" x14ac:dyDescent="0.25">
      <c r="A412" s="4" t="s">
        <v>275</v>
      </c>
      <c r="B412" t="s">
        <v>265</v>
      </c>
      <c r="D412" s="23">
        <v>-23.704000000000001</v>
      </c>
      <c r="E412" s="23">
        <v>15.202999999999999</v>
      </c>
      <c r="Z412" s="27">
        <v>3.11</v>
      </c>
      <c r="AA412" s="27">
        <v>1.1299999999999999</v>
      </c>
      <c r="AB412" s="27">
        <v>-0.16</v>
      </c>
      <c r="AC412" s="27">
        <v>0.59</v>
      </c>
      <c r="AE412">
        <v>0</v>
      </c>
      <c r="AF412">
        <v>0.38</v>
      </c>
      <c r="AG412">
        <v>3.51</v>
      </c>
      <c r="AH412">
        <v>6.73</v>
      </c>
      <c r="AI412">
        <v>5.37</v>
      </c>
      <c r="AJ412">
        <v>5.97</v>
      </c>
      <c r="AK412">
        <v>17.329999999999998</v>
      </c>
      <c r="AL412">
        <v>23.06</v>
      </c>
      <c r="AM412">
        <v>18.579999999999998</v>
      </c>
    </row>
    <row r="413" spans="1:48" ht="15.75" x14ac:dyDescent="0.25">
      <c r="A413" s="4" t="s">
        <v>276</v>
      </c>
      <c r="B413" t="s">
        <v>265</v>
      </c>
      <c r="D413" s="23">
        <v>-23.663</v>
      </c>
      <c r="E413" s="23">
        <v>15.037000000000001</v>
      </c>
      <c r="Z413" s="27">
        <v>2.2799999999999998</v>
      </c>
      <c r="AA413" s="27">
        <v>0.24</v>
      </c>
      <c r="AB413" s="27">
        <v>0.26</v>
      </c>
      <c r="AC413" s="27">
        <v>0.53</v>
      </c>
      <c r="AE413">
        <v>0</v>
      </c>
      <c r="AF413">
        <v>2.16</v>
      </c>
      <c r="AG413">
        <v>1.41</v>
      </c>
      <c r="AH413">
        <v>7.12</v>
      </c>
      <c r="AI413">
        <v>28.15</v>
      </c>
      <c r="AJ413">
        <v>28.39</v>
      </c>
      <c r="AK413">
        <v>14.88</v>
      </c>
      <c r="AL413">
        <v>9.6300000000000008</v>
      </c>
      <c r="AM413">
        <v>5.18</v>
      </c>
    </row>
    <row r="414" spans="1:48" ht="15.75" x14ac:dyDescent="0.25">
      <c r="A414" s="4" t="s">
        <v>277</v>
      </c>
      <c r="B414" t="s">
        <v>265</v>
      </c>
      <c r="D414" s="23">
        <v>-23.553000000000001</v>
      </c>
      <c r="E414" s="23">
        <v>14.89</v>
      </c>
      <c r="Z414" s="27">
        <v>2.13</v>
      </c>
      <c r="AA414" s="27">
        <v>0.84</v>
      </c>
      <c r="AB414" s="27">
        <v>0.3</v>
      </c>
      <c r="AC414" s="27">
        <v>0.44</v>
      </c>
      <c r="AE414">
        <v>0</v>
      </c>
      <c r="AF414">
        <v>0.54</v>
      </c>
      <c r="AG414">
        <v>3.94</v>
      </c>
      <c r="AH414">
        <v>23.08</v>
      </c>
      <c r="AI414">
        <v>24.09</v>
      </c>
      <c r="AJ414">
        <v>16.41</v>
      </c>
      <c r="AK414">
        <v>12.02</v>
      </c>
      <c r="AL414">
        <v>13.16</v>
      </c>
      <c r="AM414">
        <v>5.19</v>
      </c>
    </row>
    <row r="415" spans="1:48" ht="15.75" x14ac:dyDescent="0.25">
      <c r="A415" s="4" t="s">
        <v>277</v>
      </c>
      <c r="B415" t="s">
        <v>266</v>
      </c>
      <c r="D415" s="23">
        <v>-23.553000000000001</v>
      </c>
      <c r="E415" s="23">
        <v>14.89</v>
      </c>
      <c r="Z415" s="27">
        <v>2.17</v>
      </c>
      <c r="AA415" s="27">
        <v>0.97</v>
      </c>
      <c r="AB415" s="27">
        <v>0.45</v>
      </c>
      <c r="AC415" s="27">
        <v>0.42</v>
      </c>
      <c r="AE415">
        <v>0</v>
      </c>
      <c r="AF415">
        <v>0.59</v>
      </c>
      <c r="AG415">
        <v>5.85</v>
      </c>
      <c r="AH415">
        <v>21.93</v>
      </c>
      <c r="AI415">
        <v>26.22</v>
      </c>
      <c r="AJ415">
        <v>17.96</v>
      </c>
      <c r="AK415">
        <v>11.94</v>
      </c>
      <c r="AL415">
        <v>10.17</v>
      </c>
      <c r="AM415">
        <v>3.69</v>
      </c>
    </row>
    <row r="416" spans="1:48" ht="15.75" x14ac:dyDescent="0.25">
      <c r="A416" s="4" t="s">
        <v>278</v>
      </c>
      <c r="B416" t="s">
        <v>265</v>
      </c>
      <c r="D416" s="23">
        <v>-24.105</v>
      </c>
      <c r="E416" s="23">
        <v>14.993</v>
      </c>
      <c r="Z416" s="27">
        <v>1.78</v>
      </c>
      <c r="AA416" s="27">
        <v>1.07</v>
      </c>
      <c r="AB416" s="27">
        <v>0.5</v>
      </c>
      <c r="AC416" s="27">
        <v>0.44</v>
      </c>
      <c r="AE416">
        <v>0</v>
      </c>
      <c r="AF416">
        <v>5.8</v>
      </c>
      <c r="AG416">
        <v>25.19</v>
      </c>
      <c r="AH416">
        <v>23.88</v>
      </c>
      <c r="AI416">
        <v>10.93</v>
      </c>
      <c r="AJ416">
        <v>6.05</v>
      </c>
      <c r="AK416">
        <v>8.3699999999999992</v>
      </c>
      <c r="AL416">
        <v>8.9</v>
      </c>
      <c r="AM416">
        <v>6.6</v>
      </c>
    </row>
    <row r="417" spans="1:48" ht="15.75" x14ac:dyDescent="0.25">
      <c r="A417" s="4" t="s">
        <v>278</v>
      </c>
      <c r="B417" t="s">
        <v>266</v>
      </c>
      <c r="D417" s="23">
        <v>-24.105</v>
      </c>
      <c r="E417" s="23">
        <v>14.993</v>
      </c>
      <c r="Z417" s="27">
        <v>2.23</v>
      </c>
      <c r="AA417" s="27">
        <v>0.97</v>
      </c>
      <c r="AB417" s="27">
        <v>0.22</v>
      </c>
      <c r="AC417" s="27">
        <v>0.41</v>
      </c>
      <c r="AE417">
        <v>0</v>
      </c>
      <c r="AF417" s="30">
        <v>0</v>
      </c>
      <c r="AG417">
        <v>7.35</v>
      </c>
      <c r="AH417">
        <v>21.56</v>
      </c>
      <c r="AI417">
        <v>18.54</v>
      </c>
      <c r="AJ417">
        <v>12.45</v>
      </c>
      <c r="AK417">
        <v>12.03</v>
      </c>
      <c r="AL417">
        <v>16.309999999999999</v>
      </c>
      <c r="AM417">
        <v>8.4700000000000006</v>
      </c>
    </row>
    <row r="418" spans="1:48" ht="15.75" x14ac:dyDescent="0.25">
      <c r="A418" s="4" t="s">
        <v>279</v>
      </c>
      <c r="B418" t="s">
        <v>265</v>
      </c>
      <c r="D418" s="23">
        <v>-24.122</v>
      </c>
      <c r="E418" s="23">
        <v>15.048999999999999</v>
      </c>
      <c r="Z418" s="27">
        <v>2.0299999999999998</v>
      </c>
      <c r="AA418" s="27">
        <v>1.03</v>
      </c>
      <c r="AB418" s="27">
        <v>0.42</v>
      </c>
      <c r="AC418" s="27">
        <v>0.43</v>
      </c>
      <c r="AE418">
        <v>0</v>
      </c>
      <c r="AF418">
        <v>0.74</v>
      </c>
      <c r="AG418">
        <v>11.05</v>
      </c>
      <c r="AH418">
        <v>30.31</v>
      </c>
      <c r="AI418">
        <v>16.72</v>
      </c>
      <c r="AJ418">
        <v>10.3</v>
      </c>
      <c r="AK418">
        <v>8.73</v>
      </c>
      <c r="AL418">
        <v>9.68</v>
      </c>
      <c r="AM418">
        <v>6.87</v>
      </c>
    </row>
    <row r="419" spans="1:48" ht="15.75" x14ac:dyDescent="0.25">
      <c r="A419" s="4" t="s">
        <v>279</v>
      </c>
      <c r="B419" t="s">
        <v>266</v>
      </c>
      <c r="D419" s="23">
        <v>-24.122</v>
      </c>
      <c r="E419" s="23">
        <v>15.048999999999999</v>
      </c>
      <c r="Z419" s="27">
        <v>1.88</v>
      </c>
      <c r="AA419" s="27">
        <v>0.72</v>
      </c>
      <c r="AB419" s="27">
        <v>0.4</v>
      </c>
      <c r="AC419" s="27">
        <v>0.45</v>
      </c>
      <c r="AE419">
        <v>0</v>
      </c>
      <c r="AF419">
        <v>0</v>
      </c>
      <c r="AG419">
        <v>4.83</v>
      </c>
      <c r="AH419">
        <v>35.880000000000003</v>
      </c>
      <c r="AI419">
        <v>21.1</v>
      </c>
      <c r="AJ419">
        <v>8.61</v>
      </c>
      <c r="AK419">
        <v>8.15</v>
      </c>
      <c r="AL419">
        <v>11.13</v>
      </c>
      <c r="AM419">
        <v>6.97</v>
      </c>
    </row>
    <row r="420" spans="1:48" ht="15.75" x14ac:dyDescent="0.25">
      <c r="A420" s="4" t="s">
        <v>291</v>
      </c>
      <c r="B420" t="s">
        <v>265</v>
      </c>
      <c r="D420">
        <v>-23.736999999999998</v>
      </c>
      <c r="E420" s="23">
        <v>14.920999999999999</v>
      </c>
      <c r="Z420" s="27">
        <v>2.0099999999999998</v>
      </c>
      <c r="AA420" s="27">
        <v>1.0900000000000001</v>
      </c>
      <c r="AB420" s="27">
        <v>0.26</v>
      </c>
      <c r="AC420" s="27">
        <v>0.46</v>
      </c>
      <c r="AE420">
        <v>6.66</v>
      </c>
      <c r="AF420">
        <v>4.3099999999999996</v>
      </c>
      <c r="AG420">
        <v>8.81</v>
      </c>
      <c r="AH420">
        <v>23.6</v>
      </c>
      <c r="AI420">
        <v>16.84</v>
      </c>
      <c r="AJ420">
        <v>9.86</v>
      </c>
      <c r="AK420">
        <v>11.06</v>
      </c>
      <c r="AL420">
        <v>12.6</v>
      </c>
      <c r="AM420">
        <v>7.64</v>
      </c>
    </row>
    <row r="421" spans="1:48" ht="15.75" x14ac:dyDescent="0.25">
      <c r="A421" s="4" t="s">
        <v>291</v>
      </c>
      <c r="B421" t="s">
        <v>266</v>
      </c>
      <c r="D421">
        <v>-23.736999999999998</v>
      </c>
      <c r="E421" s="23">
        <v>14.920999999999999</v>
      </c>
      <c r="Z421" s="27">
        <v>2.29</v>
      </c>
      <c r="AA421" s="27">
        <v>0.86</v>
      </c>
      <c r="AB421" s="27">
        <v>0.38</v>
      </c>
      <c r="AC421" s="27">
        <v>0.45</v>
      </c>
      <c r="AE421" s="30">
        <v>0</v>
      </c>
      <c r="AF421">
        <v>0.08</v>
      </c>
      <c r="AG421">
        <v>1.76</v>
      </c>
      <c r="AH421">
        <v>18.899999999999999</v>
      </c>
      <c r="AI421">
        <v>26.17</v>
      </c>
      <c r="AJ421">
        <v>16.97</v>
      </c>
      <c r="AK421">
        <v>13.4</v>
      </c>
      <c r="AL421">
        <v>14.82</v>
      </c>
      <c r="AM421">
        <v>6.26</v>
      </c>
      <c r="AO421" s="27"/>
      <c r="AP421" s="27"/>
      <c r="AR421" s="27"/>
      <c r="AT421" s="27"/>
      <c r="AV421" s="27"/>
    </row>
    <row r="422" spans="1:48" ht="15.75" x14ac:dyDescent="0.25">
      <c r="A422" s="4" t="s">
        <v>287</v>
      </c>
      <c r="B422" t="s">
        <v>265</v>
      </c>
      <c r="D422" s="23">
        <v>-24.771000000000001</v>
      </c>
      <c r="E422" s="23">
        <v>15.492000000000001</v>
      </c>
      <c r="Z422" s="27">
        <v>2.0499999999999998</v>
      </c>
      <c r="AA422" s="27">
        <v>0.83</v>
      </c>
      <c r="AB422" s="27">
        <v>0.04</v>
      </c>
      <c r="AC422" s="27">
        <v>0.52</v>
      </c>
      <c r="AE422">
        <v>4.55</v>
      </c>
      <c r="AF422">
        <v>4.63</v>
      </c>
      <c r="AG422">
        <v>5.19</v>
      </c>
      <c r="AH422">
        <v>11.61</v>
      </c>
      <c r="AI422">
        <v>21.31</v>
      </c>
      <c r="AJ422">
        <v>22.15</v>
      </c>
      <c r="AK422">
        <v>20.010000000000002</v>
      </c>
      <c r="AL422">
        <v>8.26</v>
      </c>
      <c r="AM422">
        <v>3.64</v>
      </c>
      <c r="AO422" s="27"/>
    </row>
    <row r="423" spans="1:48" ht="15.75" x14ac:dyDescent="0.25">
      <c r="A423" s="4" t="s">
        <v>287</v>
      </c>
      <c r="B423" t="s">
        <v>266</v>
      </c>
      <c r="D423" s="23">
        <v>-24.771000000000001</v>
      </c>
      <c r="E423" s="23">
        <v>15.492000000000001</v>
      </c>
      <c r="Z423" s="27">
        <v>1.62</v>
      </c>
      <c r="AA423" s="27">
        <v>1.1499999999999999</v>
      </c>
      <c r="AB423" s="27"/>
      <c r="AC423" s="27">
        <v>0.4</v>
      </c>
      <c r="AO423" s="27"/>
      <c r="AP423" s="27"/>
      <c r="AR423" s="27"/>
      <c r="AT423" s="27"/>
    </row>
    <row r="424" spans="1:48" ht="15.75" x14ac:dyDescent="0.25">
      <c r="A424" s="4" t="s">
        <v>292</v>
      </c>
      <c r="B424" t="s">
        <v>265</v>
      </c>
      <c r="D424" t="s">
        <v>293</v>
      </c>
      <c r="E424" s="23">
        <v>19.847000000000001</v>
      </c>
      <c r="Z424" s="27">
        <v>1.73</v>
      </c>
      <c r="AA424" s="27">
        <v>0.87</v>
      </c>
      <c r="AB424" s="27">
        <v>0.46</v>
      </c>
      <c r="AC424" s="27">
        <v>0.52</v>
      </c>
      <c r="AE424">
        <v>0</v>
      </c>
      <c r="AF424">
        <v>2.74</v>
      </c>
      <c r="AG424">
        <v>16.07</v>
      </c>
      <c r="AH424">
        <v>33.82</v>
      </c>
      <c r="AI424">
        <v>16.8</v>
      </c>
      <c r="AJ424">
        <v>6.85</v>
      </c>
      <c r="AK424">
        <v>9.76</v>
      </c>
      <c r="AL424">
        <v>7.32</v>
      </c>
      <c r="AM424">
        <v>4.82</v>
      </c>
      <c r="AO424" s="27"/>
      <c r="AP424" s="27"/>
      <c r="AR424" s="27"/>
      <c r="AT424" s="27"/>
      <c r="AV424" s="27"/>
    </row>
    <row r="425" spans="1:48" ht="15.75" x14ac:dyDescent="0.25">
      <c r="A425" s="4" t="s">
        <v>294</v>
      </c>
      <c r="B425" t="s">
        <v>265</v>
      </c>
      <c r="D425">
        <v>24.875</v>
      </c>
      <c r="E425">
        <v>14.951000000000001</v>
      </c>
      <c r="Z425" s="27">
        <v>2.21</v>
      </c>
      <c r="AA425" s="27">
        <v>0.99</v>
      </c>
      <c r="AB425" s="27">
        <v>0.56000000000000005</v>
      </c>
      <c r="AC425" s="27">
        <v>0.48</v>
      </c>
      <c r="AE425">
        <v>0</v>
      </c>
      <c r="AF425">
        <v>0</v>
      </c>
      <c r="AG425">
        <v>0.86</v>
      </c>
      <c r="AH425">
        <v>28.62</v>
      </c>
      <c r="AI425">
        <v>27.17</v>
      </c>
      <c r="AJ425">
        <v>9.75</v>
      </c>
      <c r="AK425">
        <v>12.58</v>
      </c>
      <c r="AL425">
        <v>5.7</v>
      </c>
      <c r="AM425">
        <v>7.29</v>
      </c>
      <c r="AO425" s="27"/>
      <c r="AP425" s="27"/>
      <c r="AR425" s="27"/>
      <c r="AT425" s="27"/>
      <c r="AV425" s="27"/>
    </row>
    <row r="426" spans="1:48" ht="15.75" x14ac:dyDescent="0.25">
      <c r="A426" s="4" t="s">
        <v>295</v>
      </c>
      <c r="B426" t="s">
        <v>265</v>
      </c>
      <c r="D426" s="23">
        <v>-25.047999999999998</v>
      </c>
      <c r="E426" s="23">
        <v>15.285</v>
      </c>
      <c r="Z426" s="27">
        <v>1.74</v>
      </c>
      <c r="AA426" s="27">
        <v>1.01</v>
      </c>
      <c r="AB426" s="27">
        <v>0.44</v>
      </c>
      <c r="AC426" s="27">
        <v>0.47</v>
      </c>
      <c r="AE426">
        <v>0</v>
      </c>
      <c r="AF426">
        <v>3.26</v>
      </c>
      <c r="AG426">
        <v>22.4</v>
      </c>
      <c r="AH426">
        <v>27.29</v>
      </c>
      <c r="AI426">
        <v>13.09</v>
      </c>
      <c r="AJ426">
        <v>7.52</v>
      </c>
      <c r="AK426">
        <v>11.75</v>
      </c>
      <c r="AL426">
        <v>5.97</v>
      </c>
      <c r="AM426">
        <v>5.25</v>
      </c>
      <c r="AO426" s="27"/>
      <c r="AP426" s="27"/>
      <c r="AR426" s="27"/>
      <c r="AT426" s="27"/>
      <c r="AV426" s="27"/>
    </row>
    <row r="427" spans="1:48" ht="15.75" x14ac:dyDescent="0.25">
      <c r="A427" s="4" t="s">
        <v>296</v>
      </c>
      <c r="B427" t="s">
        <v>265</v>
      </c>
      <c r="D427" s="23">
        <v>-25.757999999999999</v>
      </c>
      <c r="E427" s="23">
        <v>15.457000000000001</v>
      </c>
      <c r="Z427" s="27">
        <v>1.84</v>
      </c>
      <c r="AE427">
        <v>12.79</v>
      </c>
      <c r="AF427">
        <v>2.3199999999999998</v>
      </c>
      <c r="AG427">
        <v>2.36</v>
      </c>
      <c r="AH427">
        <v>19.59</v>
      </c>
      <c r="AI427">
        <v>25.05</v>
      </c>
      <c r="AJ427">
        <v>11.96</v>
      </c>
      <c r="AK427">
        <v>17.79</v>
      </c>
      <c r="AL427">
        <v>4.55</v>
      </c>
      <c r="AM427">
        <v>2.06</v>
      </c>
      <c r="AO427" s="27"/>
      <c r="AP427" s="27"/>
      <c r="AR427" s="27"/>
      <c r="AT427" s="27"/>
      <c r="AV427" s="27"/>
    </row>
    <row r="428" spans="1:48" ht="15.75" x14ac:dyDescent="0.25">
      <c r="A428" s="4" t="s">
        <v>297</v>
      </c>
      <c r="B428" t="s">
        <v>265</v>
      </c>
      <c r="D428" s="23">
        <v>-25.911000000000001</v>
      </c>
      <c r="E428" s="23">
        <v>15.363</v>
      </c>
      <c r="Z428" s="27">
        <v>1.95</v>
      </c>
      <c r="AA428" s="27">
        <v>0.91</v>
      </c>
      <c r="AB428" s="27">
        <v>0.26</v>
      </c>
      <c r="AC428" s="27">
        <v>0.46</v>
      </c>
      <c r="AE428">
        <v>0</v>
      </c>
      <c r="AF428">
        <v>1.67</v>
      </c>
      <c r="AG428">
        <v>12.52</v>
      </c>
      <c r="AH428">
        <v>25.53</v>
      </c>
      <c r="AI428">
        <v>15.32</v>
      </c>
      <c r="AJ428">
        <v>10.36</v>
      </c>
      <c r="AK428">
        <v>18.8</v>
      </c>
      <c r="AL428">
        <v>9.61</v>
      </c>
      <c r="AM428">
        <v>4.9000000000000004</v>
      </c>
      <c r="AO428" s="27"/>
      <c r="AP428" s="27"/>
      <c r="AR428" s="27"/>
      <c r="AT428" s="27"/>
      <c r="AV428" s="27"/>
    </row>
    <row r="429" spans="1:48" ht="15.75" x14ac:dyDescent="0.25">
      <c r="A429" s="4" t="s">
        <v>298</v>
      </c>
      <c r="B429" s="4" t="s">
        <v>320</v>
      </c>
      <c r="C429" s="4"/>
      <c r="D429" s="28">
        <f>-25.51</f>
        <v>-25.51</v>
      </c>
      <c r="E429" s="28">
        <v>15.265000000000001</v>
      </c>
      <c r="F429" s="4"/>
      <c r="G429" s="4"/>
      <c r="H429" s="4"/>
      <c r="I429" s="4"/>
      <c r="J429" s="4"/>
      <c r="K429" s="4"/>
      <c r="L429" s="4"/>
      <c r="M429" s="4"/>
      <c r="N429" s="4"/>
      <c r="O429" s="4"/>
      <c r="P429" s="4"/>
      <c r="Q429" s="4"/>
      <c r="R429" s="4"/>
      <c r="S429" s="4"/>
      <c r="T429" s="4"/>
      <c r="U429" s="4"/>
      <c r="V429" s="4"/>
      <c r="W429" s="4"/>
      <c r="X429" s="4"/>
      <c r="Y429" s="4"/>
      <c r="Z429" s="29">
        <v>1.99</v>
      </c>
      <c r="AA429" s="29">
        <v>0.93</v>
      </c>
      <c r="AB429" s="29">
        <v>0.44</v>
      </c>
      <c r="AC429" s="29">
        <v>0.46</v>
      </c>
      <c r="AD429" s="4"/>
      <c r="AE429" s="4">
        <v>0</v>
      </c>
      <c r="AF429" s="4">
        <v>0.52</v>
      </c>
      <c r="AG429" s="4">
        <v>7.62</v>
      </c>
      <c r="AH429" s="4">
        <v>33.65</v>
      </c>
      <c r="AI429" s="4">
        <v>18.68</v>
      </c>
      <c r="AJ429" s="4">
        <v>7.87</v>
      </c>
      <c r="AK429" s="4">
        <v>13.02</v>
      </c>
      <c r="AL429" s="4">
        <v>7.54</v>
      </c>
      <c r="AM429" s="4">
        <v>7.16</v>
      </c>
      <c r="AO429" s="27"/>
      <c r="AP429" s="27"/>
      <c r="AR429" s="27"/>
      <c r="AT429" s="27"/>
      <c r="AV429" s="27"/>
    </row>
    <row r="430" spans="1:48" ht="15.75" x14ac:dyDescent="0.25">
      <c r="A430" s="4" t="s">
        <v>299</v>
      </c>
      <c r="B430" t="s">
        <v>265</v>
      </c>
      <c r="D430" s="23">
        <v>-25.212</v>
      </c>
      <c r="E430" s="23">
        <v>14.909000000000001</v>
      </c>
      <c r="Z430" s="27">
        <v>2.15</v>
      </c>
      <c r="AA430" s="27">
        <v>1.17</v>
      </c>
      <c r="AB430" s="27">
        <v>0.13</v>
      </c>
      <c r="AC430" s="27">
        <v>0.4</v>
      </c>
      <c r="AE430">
        <v>0</v>
      </c>
      <c r="AF430">
        <v>0</v>
      </c>
      <c r="AG430">
        <v>0</v>
      </c>
      <c r="AH430">
        <v>17.829999999999998</v>
      </c>
      <c r="AI430">
        <v>11.72</v>
      </c>
      <c r="AJ430">
        <v>8.64</v>
      </c>
      <c r="AK430">
        <v>10.44</v>
      </c>
      <c r="AL430">
        <v>12.18</v>
      </c>
      <c r="AM430">
        <v>14.22</v>
      </c>
      <c r="AO430" s="27"/>
      <c r="AP430" s="27"/>
    </row>
    <row r="431" spans="1:48" ht="15.75" x14ac:dyDescent="0.25">
      <c r="A431" s="4" t="s">
        <v>300</v>
      </c>
      <c r="B431" t="s">
        <v>265</v>
      </c>
      <c r="D431" t="s">
        <v>302</v>
      </c>
      <c r="E431" t="s">
        <v>303</v>
      </c>
      <c r="Z431" s="27">
        <v>1.93</v>
      </c>
      <c r="AA431" s="27">
        <v>0.96</v>
      </c>
      <c r="AB431" s="27">
        <v>0.09</v>
      </c>
      <c r="AC431" s="27">
        <v>0.46</v>
      </c>
      <c r="AE431">
        <v>0.97</v>
      </c>
      <c r="AF431">
        <v>10.83</v>
      </c>
      <c r="AG431">
        <v>14.16</v>
      </c>
      <c r="AH431">
        <v>12.73</v>
      </c>
      <c r="AI431">
        <v>10.86</v>
      </c>
      <c r="AJ431">
        <v>14.61</v>
      </c>
      <c r="AK431">
        <v>24.09</v>
      </c>
      <c r="AL431">
        <v>7.95</v>
      </c>
      <c r="AM431">
        <v>5.07</v>
      </c>
      <c r="AO431" s="27"/>
      <c r="AP431" s="27"/>
    </row>
    <row r="432" spans="1:48" ht="15.75" x14ac:dyDescent="0.25">
      <c r="A432" s="4" t="s">
        <v>301</v>
      </c>
      <c r="B432" t="s">
        <v>265</v>
      </c>
      <c r="D432" t="s">
        <v>302</v>
      </c>
      <c r="E432" t="s">
        <v>303</v>
      </c>
      <c r="Z432" s="27">
        <v>2.25</v>
      </c>
      <c r="AA432" s="27">
        <v>0.78</v>
      </c>
      <c r="AB432" s="27">
        <v>0.14000000000000001</v>
      </c>
      <c r="AC432" s="27">
        <v>0.5</v>
      </c>
      <c r="AE432">
        <v>0</v>
      </c>
      <c r="AF432">
        <v>0</v>
      </c>
      <c r="AG432">
        <v>3.52</v>
      </c>
      <c r="AH432">
        <v>13.39</v>
      </c>
      <c r="AI432">
        <v>22.32</v>
      </c>
      <c r="AJ432">
        <v>27.52</v>
      </c>
      <c r="AK432">
        <v>17.600000000000001</v>
      </c>
      <c r="AL432">
        <v>7.68</v>
      </c>
      <c r="AM432">
        <v>5.2</v>
      </c>
      <c r="AO432" s="27"/>
      <c r="AP432" s="27"/>
      <c r="AR432" s="27"/>
      <c r="AT432" s="27"/>
      <c r="AV432" s="27"/>
    </row>
    <row r="433" spans="1:48" ht="15.75" x14ac:dyDescent="0.25">
      <c r="A433" s="4" t="s">
        <v>304</v>
      </c>
      <c r="B433" t="s">
        <v>265</v>
      </c>
      <c r="D433" s="23">
        <v>-23.751999999999999</v>
      </c>
      <c r="E433" s="23">
        <v>15.362</v>
      </c>
      <c r="Z433" s="27">
        <v>2.2000000000000002</v>
      </c>
      <c r="AA433" s="27">
        <v>0.81</v>
      </c>
      <c r="AB433" s="27">
        <v>0.18</v>
      </c>
      <c r="AC433" s="27">
        <v>0.47</v>
      </c>
      <c r="AE433">
        <v>0</v>
      </c>
      <c r="AF433">
        <v>0</v>
      </c>
      <c r="AG433">
        <v>2.95</v>
      </c>
      <c r="AH433">
        <v>17.8</v>
      </c>
      <c r="AI433">
        <v>23.82</v>
      </c>
      <c r="AJ433">
        <v>19.46</v>
      </c>
      <c r="AK433">
        <v>18.66</v>
      </c>
      <c r="AL433">
        <v>8.6999999999999993</v>
      </c>
      <c r="AM433">
        <v>5.36</v>
      </c>
      <c r="AO433" s="27"/>
      <c r="AP433" s="27"/>
      <c r="AR433" s="27"/>
      <c r="AT433" s="27"/>
      <c r="AV433" s="27"/>
    </row>
    <row r="434" spans="1:48" ht="15.75" x14ac:dyDescent="0.25">
      <c r="A434" s="4" t="s">
        <v>305</v>
      </c>
      <c r="B434" t="s">
        <v>266</v>
      </c>
      <c r="D434" s="23">
        <v>-22.72</v>
      </c>
      <c r="E434" s="23">
        <v>14.561999999999999</v>
      </c>
      <c r="Z434" s="27">
        <v>2.0699999999999998</v>
      </c>
      <c r="AA434" s="27">
        <v>1.1200000000000001</v>
      </c>
      <c r="AB434" s="27">
        <v>0.51</v>
      </c>
      <c r="AC434" s="27">
        <v>0.39</v>
      </c>
      <c r="AN434" t="s">
        <v>386</v>
      </c>
      <c r="AP434" s="27"/>
      <c r="AR434" s="27"/>
      <c r="AT434" s="27"/>
      <c r="AV434" s="27"/>
    </row>
    <row r="435" spans="1:48" ht="15.75" x14ac:dyDescent="0.25">
      <c r="A435" s="4" t="s">
        <v>306</v>
      </c>
      <c r="B435" t="s">
        <v>266</v>
      </c>
      <c r="D435" s="23">
        <v>-24.126000000000001</v>
      </c>
      <c r="E435" s="23">
        <v>14.62</v>
      </c>
      <c r="Z435" s="27">
        <v>1.96</v>
      </c>
      <c r="AA435" s="27">
        <v>1.08</v>
      </c>
      <c r="AB435" s="27">
        <v>0.3</v>
      </c>
      <c r="AC435" s="27">
        <v>0.42</v>
      </c>
      <c r="AE435">
        <v>0</v>
      </c>
      <c r="AF435">
        <v>3.1</v>
      </c>
      <c r="AG435">
        <v>18.829999999999998</v>
      </c>
      <c r="AH435">
        <v>22.62</v>
      </c>
      <c r="AI435">
        <v>12.53</v>
      </c>
      <c r="AJ435">
        <v>8.4700000000000006</v>
      </c>
      <c r="AK435">
        <v>10.57</v>
      </c>
      <c r="AL435">
        <v>13.31</v>
      </c>
      <c r="AM435">
        <v>7.56</v>
      </c>
      <c r="AO435" s="27"/>
      <c r="AP435" s="27"/>
      <c r="AR435" s="27"/>
      <c r="AT435" s="27"/>
      <c r="AV435" s="27"/>
    </row>
    <row r="436" spans="1:48" ht="15.75" x14ac:dyDescent="0.25">
      <c r="A436" s="4" t="s">
        <v>307</v>
      </c>
      <c r="B436" s="4" t="s">
        <v>321</v>
      </c>
      <c r="C436" s="4"/>
      <c r="D436" s="4"/>
      <c r="E436" s="4"/>
      <c r="F436" s="4"/>
      <c r="G436" s="4"/>
      <c r="H436" s="4"/>
      <c r="I436" s="4"/>
      <c r="J436" s="4"/>
      <c r="K436" s="4"/>
      <c r="L436" s="4"/>
      <c r="M436" s="4"/>
      <c r="N436" s="4"/>
      <c r="O436" s="4"/>
      <c r="P436" s="4"/>
      <c r="Q436" s="4"/>
      <c r="R436" s="4"/>
      <c r="S436" s="4"/>
      <c r="T436" s="4"/>
      <c r="U436" s="4"/>
      <c r="V436" s="4"/>
      <c r="W436" s="4"/>
      <c r="X436" s="4"/>
      <c r="Y436" s="4"/>
      <c r="Z436" s="29">
        <v>2.0099999999999998</v>
      </c>
      <c r="AA436" s="29">
        <v>0.7</v>
      </c>
      <c r="AB436" s="29">
        <v>0.32</v>
      </c>
      <c r="AC436" s="29">
        <v>0.52</v>
      </c>
      <c r="AD436" s="4"/>
      <c r="AE436" s="4">
        <v>0</v>
      </c>
      <c r="AF436" s="4">
        <v>1.74</v>
      </c>
      <c r="AG436" s="4">
        <v>8.49</v>
      </c>
      <c r="AH436" s="4">
        <v>24.38</v>
      </c>
      <c r="AI436" s="4">
        <v>27.43</v>
      </c>
      <c r="AJ436" s="4">
        <v>14.76</v>
      </c>
      <c r="AK436" s="4">
        <v>11.06</v>
      </c>
      <c r="AL436" s="4">
        <v>10.6</v>
      </c>
      <c r="AM436" s="4">
        <v>4.1900000000000004</v>
      </c>
      <c r="AP436" s="27"/>
      <c r="AR436" s="27"/>
      <c r="AT436" s="27"/>
      <c r="AV436" s="27"/>
    </row>
    <row r="437" spans="1:48" ht="15.75" x14ac:dyDescent="0.25">
      <c r="A437" s="4" t="s">
        <v>311</v>
      </c>
      <c r="B437" t="s">
        <v>265</v>
      </c>
      <c r="D437" s="23">
        <v>-26.102</v>
      </c>
      <c r="E437" s="23">
        <v>15.36</v>
      </c>
      <c r="Z437" s="27">
        <v>1.98</v>
      </c>
      <c r="AA437" s="27">
        <v>0.89</v>
      </c>
      <c r="AB437" s="27">
        <v>0.26</v>
      </c>
      <c r="AC437" s="27">
        <v>0.45</v>
      </c>
      <c r="AE437">
        <v>0</v>
      </c>
      <c r="AF437">
        <v>3.58</v>
      </c>
      <c r="AG437">
        <v>14.73</v>
      </c>
      <c r="AH437">
        <v>22.62</v>
      </c>
      <c r="AI437">
        <v>17.45</v>
      </c>
      <c r="AJ437">
        <v>11.27</v>
      </c>
      <c r="AK437">
        <v>9.23</v>
      </c>
      <c r="AL437">
        <v>12.57</v>
      </c>
      <c r="AM437">
        <v>6.76</v>
      </c>
      <c r="AO437" s="27"/>
      <c r="AP437" s="27"/>
      <c r="AR437" s="27"/>
      <c r="AT437" s="27"/>
      <c r="AV437" s="27"/>
    </row>
    <row r="438" spans="1:48" ht="15.75" x14ac:dyDescent="0.25">
      <c r="A438" s="4" t="s">
        <v>312</v>
      </c>
      <c r="B438" t="s">
        <v>265</v>
      </c>
      <c r="D438" s="23">
        <v>-25.436</v>
      </c>
      <c r="E438" s="23">
        <v>15.438000000000001</v>
      </c>
      <c r="Z438" s="27">
        <v>1.97</v>
      </c>
      <c r="AA438" s="27">
        <v>0.7</v>
      </c>
      <c r="AB438" s="27">
        <v>0.33</v>
      </c>
      <c r="AC438" s="27">
        <v>0.48</v>
      </c>
      <c r="AE438">
        <v>0</v>
      </c>
      <c r="AF438">
        <v>0.48</v>
      </c>
      <c r="AG438">
        <v>2.25</v>
      </c>
      <c r="AH438">
        <v>27.8</v>
      </c>
      <c r="AI438">
        <v>30.8</v>
      </c>
      <c r="AJ438">
        <v>16.5</v>
      </c>
      <c r="AK438">
        <v>12.62</v>
      </c>
      <c r="AL438">
        <v>5.54</v>
      </c>
      <c r="AM438">
        <v>2.91</v>
      </c>
      <c r="AO438" s="27"/>
      <c r="AP438" s="27"/>
      <c r="AR438" s="27"/>
      <c r="AT438" s="27"/>
      <c r="AV438" s="27"/>
    </row>
    <row r="442" spans="1:48" x14ac:dyDescent="0.25">
      <c r="A442" s="14" t="s">
        <v>500</v>
      </c>
    </row>
    <row r="444" spans="1:48" x14ac:dyDescent="0.25">
      <c r="A444" t="s">
        <v>503</v>
      </c>
    </row>
    <row r="445" spans="1:48" x14ac:dyDescent="0.25">
      <c r="A445" t="s">
        <v>502</v>
      </c>
    </row>
    <row r="446" spans="1:48" x14ac:dyDescent="0.25">
      <c r="A446" t="s">
        <v>501</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U61"/>
  <sheetViews>
    <sheetView topLeftCell="A43" zoomScale="85" zoomScaleNormal="85" workbookViewId="0">
      <selection activeCell="A4" sqref="A4"/>
    </sheetView>
  </sheetViews>
  <sheetFormatPr defaultRowHeight="15" x14ac:dyDescent="0.25"/>
  <cols>
    <col min="1" max="1" width="95.28515625" customWidth="1"/>
    <col min="2" max="2" width="10.5703125" customWidth="1"/>
    <col min="11" max="11" width="8.85546875" style="31"/>
  </cols>
  <sheetData>
    <row r="2" spans="1:21" x14ac:dyDescent="0.25">
      <c r="A2" s="14" t="s">
        <v>462</v>
      </c>
      <c r="B2" s="14"/>
      <c r="K2" s="32"/>
    </row>
    <row r="3" spans="1:21" x14ac:dyDescent="0.25">
      <c r="K3" s="32"/>
    </row>
    <row r="4" spans="1:21" ht="67.150000000000006" customHeight="1" x14ac:dyDescent="0.25">
      <c r="A4" s="56" t="s">
        <v>467</v>
      </c>
      <c r="B4" s="56"/>
      <c r="K4" s="32"/>
    </row>
    <row r="5" spans="1:21" x14ac:dyDescent="0.25">
      <c r="K5" s="32"/>
      <c r="U5" s="26"/>
    </row>
    <row r="6" spans="1:21" x14ac:dyDescent="0.25">
      <c r="A6" s="14" t="s">
        <v>464</v>
      </c>
      <c r="B6" s="14"/>
      <c r="K6" s="32"/>
      <c r="U6" s="26"/>
    </row>
    <row r="7" spans="1:21" ht="81.75" x14ac:dyDescent="0.25">
      <c r="A7" s="56" t="s">
        <v>509</v>
      </c>
      <c r="B7" s="56"/>
    </row>
    <row r="8" spans="1:21" ht="47.25" x14ac:dyDescent="0.25">
      <c r="A8" s="56" t="s">
        <v>468</v>
      </c>
      <c r="B8" s="56"/>
      <c r="T8" s="26"/>
    </row>
    <row r="9" spans="1:21" ht="60" x14ac:dyDescent="0.25">
      <c r="A9" s="56" t="s">
        <v>463</v>
      </c>
      <c r="B9" s="56"/>
    </row>
    <row r="11" spans="1:21" x14ac:dyDescent="0.25">
      <c r="A11" s="58" t="s">
        <v>465</v>
      </c>
      <c r="B11" s="58"/>
    </row>
    <row r="12" spans="1:21" ht="60" x14ac:dyDescent="0.25">
      <c r="A12" s="56" t="s">
        <v>466</v>
      </c>
      <c r="B12" s="56"/>
    </row>
    <row r="14" spans="1:21" x14ac:dyDescent="0.25">
      <c r="A14" s="56" t="s">
        <v>470</v>
      </c>
      <c r="B14" s="56"/>
    </row>
    <row r="15" spans="1:21" x14ac:dyDescent="0.25">
      <c r="A15" t="s">
        <v>469</v>
      </c>
    </row>
    <row r="16" spans="1:21" ht="18.399999999999999" customHeight="1" x14ac:dyDescent="0.25">
      <c r="B16" t="s">
        <v>471</v>
      </c>
    </row>
    <row r="17" spans="1:2" ht="18.75" x14ac:dyDescent="0.35">
      <c r="A17" s="56" t="s">
        <v>474</v>
      </c>
    </row>
    <row r="18" spans="1:2" ht="31.15" customHeight="1" x14ac:dyDescent="0.25">
      <c r="A18" s="56" t="s">
        <v>473</v>
      </c>
    </row>
    <row r="19" spans="1:2" ht="37.9" customHeight="1" x14ac:dyDescent="0.25">
      <c r="B19" t="s">
        <v>472</v>
      </c>
    </row>
    <row r="20" spans="1:2" ht="36" x14ac:dyDescent="0.35">
      <c r="A20" s="56" t="s">
        <v>483</v>
      </c>
    </row>
    <row r="21" spans="1:2" ht="18" x14ac:dyDescent="0.35">
      <c r="A21" t="s">
        <v>482</v>
      </c>
      <c r="B21" s="57"/>
    </row>
    <row r="23" spans="1:2" ht="30" x14ac:dyDescent="0.25">
      <c r="A23" s="56" t="s">
        <v>476</v>
      </c>
    </row>
    <row r="24" spans="1:2" ht="27" customHeight="1" x14ac:dyDescent="0.25">
      <c r="B24" t="s">
        <v>475</v>
      </c>
    </row>
    <row r="25" spans="1:2" x14ac:dyDescent="0.25">
      <c r="A25" t="s">
        <v>477</v>
      </c>
    </row>
    <row r="26" spans="1:2" ht="17.25" x14ac:dyDescent="0.25">
      <c r="A26" t="s">
        <v>478</v>
      </c>
    </row>
    <row r="27" spans="1:2" x14ac:dyDescent="0.25">
      <c r="A27" t="s">
        <v>479</v>
      </c>
    </row>
    <row r="28" spans="1:2" ht="25.9" customHeight="1" x14ac:dyDescent="0.25">
      <c r="B28" t="s">
        <v>480</v>
      </c>
    </row>
    <row r="30" spans="1:2" ht="45" x14ac:dyDescent="0.25">
      <c r="A30" s="56" t="s">
        <v>490</v>
      </c>
    </row>
    <row r="31" spans="1:2" ht="19.5" customHeight="1" x14ac:dyDescent="0.25">
      <c r="B31" t="s">
        <v>481</v>
      </c>
    </row>
    <row r="32" spans="1:2" ht="30" x14ac:dyDescent="0.25">
      <c r="A32" s="56" t="s">
        <v>484</v>
      </c>
    </row>
    <row r="34" spans="1:2" ht="30" x14ac:dyDescent="0.25">
      <c r="A34" s="56" t="s">
        <v>487</v>
      </c>
    </row>
    <row r="35" spans="1:2" ht="43.9" customHeight="1" x14ac:dyDescent="0.25">
      <c r="B35" t="s">
        <v>485</v>
      </c>
    </row>
    <row r="36" spans="1:2" ht="16.899999999999999" customHeight="1" x14ac:dyDescent="0.25">
      <c r="A36" t="s">
        <v>486</v>
      </c>
    </row>
    <row r="37" spans="1:2" ht="32.25" x14ac:dyDescent="0.25">
      <c r="A37" s="56" t="s">
        <v>488</v>
      </c>
    </row>
    <row r="57" spans="1:1" x14ac:dyDescent="0.25">
      <c r="A57" s="14" t="s">
        <v>499</v>
      </c>
    </row>
    <row r="59" spans="1:1" x14ac:dyDescent="0.25">
      <c r="A59" t="s">
        <v>489</v>
      </c>
    </row>
    <row r="60" spans="1:1" x14ac:dyDescent="0.25">
      <c r="A60" t="s">
        <v>491</v>
      </c>
    </row>
    <row r="61" spans="1:1" x14ac:dyDescent="0.25">
      <c r="A61" t="s">
        <v>492</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SI 1. Lum ages across NSS</vt:lpstr>
      <vt:lpstr>SI2. pIRIR details (this study)</vt:lpstr>
      <vt:lpstr>SI 3. Sediment texture NSS</vt:lpstr>
      <vt:lpstr>SI 4. Quant landscape change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2024-01-22T23:26:54Z</dcterms:created>
  <dcterms:modified xsi:type="dcterms:W3CDTF">2024-07-15T12:56:01Z</dcterms:modified>
</cp:coreProperties>
</file>