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u98204875\Downloads\"/>
    </mc:Choice>
  </mc:AlternateContent>
  <bookViews>
    <workbookView xWindow="876" yWindow="504" windowWidth="25356" windowHeight="14724" tabRatio="500"/>
  </bookViews>
  <sheets>
    <sheet name="Birth" sheetId="2" r:id="rId1"/>
    <sheet name="6 weeks" sheetId="3" r:id="rId2"/>
    <sheet name="10 weeks" sheetId="4" r:id="rId3"/>
    <sheet name="14 weeks" sheetId="5" r:id="rId4"/>
    <sheet name="6 months (26 weeks)" sheetId="1" r:id="rId5"/>
  </sheets>
  <definedNames>
    <definedName name="_xlnm._FilterDatabase" localSheetId="2" hidden="1">'10 weeks'!$A$1:$AA$58</definedName>
    <definedName name="_xlnm._FilterDatabase" localSheetId="3" hidden="1">'14 weeks'!$A$1:$AA$48</definedName>
    <definedName name="_xlnm._FilterDatabase" localSheetId="4" hidden="1">'6 months (26 weeks)'!$A$1:$AD$57</definedName>
    <definedName name="_xlnm._FilterDatabase" localSheetId="1" hidden="1">'6 weeks'!$A$1:$AA$45</definedName>
    <definedName name="_xlnm._FilterDatabase" localSheetId="0" hidden="1">Birth!$A$1:$T$82</definedName>
    <definedName name="UmbiBaby_DATA_LABELS_2020_10_14_1313" localSheetId="0">Birth!$A$1:$M$82</definedName>
  </definedNames>
  <calcPr calcId="162913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Z48" i="5" l="1"/>
  <c r="K48" i="5" s="1"/>
  <c r="U48" i="5"/>
  <c r="C48" i="5"/>
  <c r="AA47" i="5"/>
  <c r="Z47" i="5"/>
  <c r="J47" i="5" s="1"/>
  <c r="U47" i="5"/>
  <c r="K47" i="5"/>
  <c r="C47" i="5"/>
  <c r="AA46" i="5"/>
  <c r="Z46" i="5"/>
  <c r="K46" i="5" s="1"/>
  <c r="U46" i="5"/>
  <c r="C46" i="5"/>
  <c r="AA45" i="5"/>
  <c r="Z45" i="5"/>
  <c r="K45" i="5" s="1"/>
  <c r="U45" i="5"/>
  <c r="C45" i="5"/>
  <c r="AA44" i="5"/>
  <c r="Z44" i="5"/>
  <c r="J44" i="5" s="1"/>
  <c r="U44" i="5"/>
  <c r="C44" i="5"/>
  <c r="AA43" i="5"/>
  <c r="Z43" i="5"/>
  <c r="K43" i="5" s="1"/>
  <c r="U43" i="5"/>
  <c r="C43" i="5"/>
  <c r="Z42" i="5"/>
  <c r="K42" i="5" s="1"/>
  <c r="C42" i="5"/>
  <c r="AA41" i="5"/>
  <c r="Z41" i="5"/>
  <c r="J41" i="5" s="1"/>
  <c r="U41" i="5"/>
  <c r="C41" i="5"/>
  <c r="AA40" i="5"/>
  <c r="Z40" i="5"/>
  <c r="K40" i="5" s="1"/>
  <c r="U40" i="5"/>
  <c r="C40" i="5"/>
  <c r="AA39" i="5"/>
  <c r="Z39" i="5"/>
  <c r="K39" i="5" s="1"/>
  <c r="U39" i="5"/>
  <c r="C39" i="5"/>
  <c r="AA38" i="5"/>
  <c r="Z38" i="5"/>
  <c r="J38" i="5" s="1"/>
  <c r="U38" i="5"/>
  <c r="C38" i="5"/>
  <c r="AA37" i="5"/>
  <c r="Z37" i="5"/>
  <c r="K37" i="5" s="1"/>
  <c r="U37" i="5"/>
  <c r="C37" i="5"/>
  <c r="AA36" i="5"/>
  <c r="Z36" i="5"/>
  <c r="K36" i="5" s="1"/>
  <c r="U36" i="5"/>
  <c r="C36" i="5"/>
  <c r="AA35" i="5"/>
  <c r="Z35" i="5"/>
  <c r="K35" i="5" s="1"/>
  <c r="U35" i="5"/>
  <c r="C35" i="5"/>
  <c r="AA34" i="5"/>
  <c r="Z34" i="5"/>
  <c r="J34" i="5" s="1"/>
  <c r="U34" i="5"/>
  <c r="C34" i="5"/>
  <c r="AA33" i="5"/>
  <c r="Z33" i="5"/>
  <c r="K33" i="5" s="1"/>
  <c r="U33" i="5"/>
  <c r="C33" i="5"/>
  <c r="AA32" i="5"/>
  <c r="Z32" i="5"/>
  <c r="K32" i="5" s="1"/>
  <c r="U32" i="5"/>
  <c r="C32" i="5"/>
  <c r="AA31" i="5"/>
  <c r="Z31" i="5"/>
  <c r="J31" i="5" s="1"/>
  <c r="U31" i="5"/>
  <c r="C31" i="5"/>
  <c r="AA30" i="5"/>
  <c r="Z30" i="5"/>
  <c r="J30" i="5" s="1"/>
  <c r="U30" i="5"/>
  <c r="C30" i="5"/>
  <c r="AA29" i="5"/>
  <c r="Z29" i="5"/>
  <c r="K29" i="5" s="1"/>
  <c r="U29" i="5"/>
  <c r="C29" i="5"/>
  <c r="AA28" i="5"/>
  <c r="Z28" i="5"/>
  <c r="K28" i="5" s="1"/>
  <c r="U28" i="5"/>
  <c r="C28" i="5"/>
  <c r="AA27" i="5"/>
  <c r="Z27" i="5"/>
  <c r="K27" i="5" s="1"/>
  <c r="U27" i="5"/>
  <c r="C27" i="5"/>
  <c r="AA26" i="5"/>
  <c r="Z26" i="5"/>
  <c r="K26" i="5" s="1"/>
  <c r="U26" i="5"/>
  <c r="C26" i="5"/>
  <c r="AA25" i="5"/>
  <c r="Z25" i="5"/>
  <c r="K25" i="5" s="1"/>
  <c r="U25" i="5"/>
  <c r="C25" i="5"/>
  <c r="AA24" i="5"/>
  <c r="Z24" i="5"/>
  <c r="K24" i="5" s="1"/>
  <c r="U24" i="5"/>
  <c r="C24" i="5"/>
  <c r="AA23" i="5"/>
  <c r="Z23" i="5"/>
  <c r="J23" i="5" s="1"/>
  <c r="U23" i="5"/>
  <c r="C23" i="5"/>
  <c r="AA22" i="5"/>
  <c r="Z22" i="5"/>
  <c r="J22" i="5" s="1"/>
  <c r="U22" i="5"/>
  <c r="C22" i="5"/>
  <c r="AA21" i="5"/>
  <c r="Z21" i="5"/>
  <c r="K21" i="5" s="1"/>
  <c r="U21" i="5"/>
  <c r="C21" i="5"/>
  <c r="AA20" i="5"/>
  <c r="Z20" i="5"/>
  <c r="K20" i="5" s="1"/>
  <c r="U20" i="5"/>
  <c r="C20" i="5"/>
  <c r="AA19" i="5"/>
  <c r="Z19" i="5"/>
  <c r="K19" i="5" s="1"/>
  <c r="U19" i="5"/>
  <c r="C19" i="5"/>
  <c r="AA18" i="5"/>
  <c r="Z18" i="5"/>
  <c r="J18" i="5" s="1"/>
  <c r="U18" i="5"/>
  <c r="C18" i="5"/>
  <c r="AA17" i="5"/>
  <c r="Z17" i="5"/>
  <c r="K17" i="5" s="1"/>
  <c r="U17" i="5"/>
  <c r="C17" i="5"/>
  <c r="AA16" i="5"/>
  <c r="Z16" i="5"/>
  <c r="K16" i="5" s="1"/>
  <c r="U16" i="5"/>
  <c r="C16" i="5"/>
  <c r="AA15" i="5"/>
  <c r="Z15" i="5"/>
  <c r="J15" i="5" s="1"/>
  <c r="U15" i="5"/>
  <c r="C15" i="5"/>
  <c r="AA14" i="5"/>
  <c r="Z14" i="5"/>
  <c r="K14" i="5" s="1"/>
  <c r="U14" i="5"/>
  <c r="C14" i="5"/>
  <c r="AA13" i="5"/>
  <c r="Z13" i="5"/>
  <c r="K13" i="5" s="1"/>
  <c r="U13" i="5"/>
  <c r="C13" i="5"/>
  <c r="AA12" i="5"/>
  <c r="Z12" i="5"/>
  <c r="K12" i="5" s="1"/>
  <c r="U12" i="5"/>
  <c r="C12" i="5"/>
  <c r="AA11" i="5"/>
  <c r="Z11" i="5"/>
  <c r="K11" i="5" s="1"/>
  <c r="U11" i="5"/>
  <c r="C11" i="5"/>
  <c r="AA10" i="5"/>
  <c r="Z10" i="5"/>
  <c r="K10" i="5" s="1"/>
  <c r="U10" i="5"/>
  <c r="C10" i="5"/>
  <c r="AA9" i="5"/>
  <c r="Z9" i="5"/>
  <c r="K9" i="5" s="1"/>
  <c r="U9" i="5"/>
  <c r="C9" i="5"/>
  <c r="AA8" i="5"/>
  <c r="Z8" i="5"/>
  <c r="K8" i="5" s="1"/>
  <c r="U8" i="5"/>
  <c r="C8" i="5"/>
  <c r="AA7" i="5"/>
  <c r="Z7" i="5"/>
  <c r="J7" i="5" s="1"/>
  <c r="U7" i="5"/>
  <c r="C7" i="5"/>
  <c r="AA6" i="5"/>
  <c r="Z6" i="5"/>
  <c r="J6" i="5" s="1"/>
  <c r="U6" i="5"/>
  <c r="C6" i="5"/>
  <c r="AA5" i="5"/>
  <c r="Z5" i="5"/>
  <c r="K5" i="5" s="1"/>
  <c r="U5" i="5"/>
  <c r="C5" i="5"/>
  <c r="AA4" i="5"/>
  <c r="Z4" i="5"/>
  <c r="K4" i="5" s="1"/>
  <c r="U4" i="5"/>
  <c r="C4" i="5"/>
  <c r="AA3" i="5"/>
  <c r="Z3" i="5"/>
  <c r="K3" i="5" s="1"/>
  <c r="U3" i="5"/>
  <c r="C3" i="5"/>
  <c r="AA2" i="5"/>
  <c r="Z2" i="5"/>
  <c r="J2" i="5" s="1"/>
  <c r="U2" i="5"/>
  <c r="C2" i="5"/>
  <c r="K41" i="5" l="1"/>
  <c r="J26" i="5"/>
  <c r="K15" i="5"/>
  <c r="K23" i="5"/>
  <c r="K6" i="5"/>
  <c r="K34" i="5"/>
  <c r="K44" i="5"/>
  <c r="K22" i="5"/>
  <c r="J29" i="5"/>
  <c r="K2" i="5"/>
  <c r="K7" i="5"/>
  <c r="K18" i="5"/>
  <c r="J37" i="5"/>
  <c r="J4" i="5"/>
  <c r="J13" i="5"/>
  <c r="J20" i="5"/>
  <c r="K30" i="5"/>
  <c r="J43" i="5"/>
  <c r="J5" i="5"/>
  <c r="J10" i="5"/>
  <c r="J21" i="5"/>
  <c r="J36" i="5"/>
  <c r="J12" i="5"/>
  <c r="J48" i="5"/>
  <c r="J14" i="5"/>
  <c r="J28" i="5"/>
  <c r="K31" i="5"/>
  <c r="K38" i="5"/>
  <c r="J3" i="5"/>
  <c r="J11" i="5"/>
  <c r="J19" i="5"/>
  <c r="J27" i="5"/>
  <c r="J35" i="5"/>
  <c r="J42" i="5"/>
  <c r="J9" i="5"/>
  <c r="J17" i="5"/>
  <c r="J25" i="5"/>
  <c r="J33" i="5"/>
  <c r="J8" i="5"/>
  <c r="J16" i="5"/>
  <c r="J24" i="5"/>
  <c r="J32" i="5"/>
  <c r="J40" i="5"/>
  <c r="J46" i="5"/>
  <c r="J39" i="5"/>
  <c r="J45" i="5"/>
  <c r="AA58" i="4" l="1"/>
  <c r="Z58" i="4"/>
  <c r="K58" i="4" s="1"/>
  <c r="U58" i="4"/>
  <c r="C58" i="4"/>
  <c r="AA57" i="4"/>
  <c r="Z57" i="4"/>
  <c r="J57" i="4" s="1"/>
  <c r="U57" i="4"/>
  <c r="C57" i="4"/>
  <c r="AA56" i="4"/>
  <c r="Z56" i="4"/>
  <c r="K56" i="4" s="1"/>
  <c r="U56" i="4"/>
  <c r="C56" i="4"/>
  <c r="AA55" i="4"/>
  <c r="Z55" i="4"/>
  <c r="K55" i="4" s="1"/>
  <c r="U55" i="4"/>
  <c r="C55" i="4"/>
  <c r="AA54" i="4"/>
  <c r="Z54" i="4"/>
  <c r="J54" i="4" s="1"/>
  <c r="U54" i="4"/>
  <c r="C54" i="4"/>
  <c r="AA53" i="4"/>
  <c r="Z53" i="4"/>
  <c r="J53" i="4" s="1"/>
  <c r="U53" i="4"/>
  <c r="C53" i="4"/>
  <c r="AA52" i="4"/>
  <c r="Z52" i="4"/>
  <c r="K52" i="4" s="1"/>
  <c r="U52" i="4"/>
  <c r="C52" i="4"/>
  <c r="AA51" i="4"/>
  <c r="Z51" i="4"/>
  <c r="J51" i="4" s="1"/>
  <c r="U51" i="4"/>
  <c r="C51" i="4"/>
  <c r="AA50" i="4"/>
  <c r="Z50" i="4"/>
  <c r="J50" i="4" s="1"/>
  <c r="U50" i="4"/>
  <c r="K50" i="4"/>
  <c r="C50" i="4"/>
  <c r="AA49" i="4"/>
  <c r="Z49" i="4"/>
  <c r="J49" i="4" s="1"/>
  <c r="U49" i="4"/>
  <c r="C49" i="4"/>
  <c r="AA48" i="4"/>
  <c r="Z48" i="4"/>
  <c r="K48" i="4" s="1"/>
  <c r="U48" i="4"/>
  <c r="C48" i="4"/>
  <c r="AA47" i="4"/>
  <c r="Z47" i="4"/>
  <c r="K47" i="4" s="1"/>
  <c r="U47" i="4"/>
  <c r="C47" i="4"/>
  <c r="Z46" i="4"/>
  <c r="K46" i="4" s="1"/>
  <c r="U46" i="4"/>
  <c r="C46" i="4"/>
  <c r="AA45" i="4"/>
  <c r="Z45" i="4"/>
  <c r="K45" i="4" s="1"/>
  <c r="U45" i="4"/>
  <c r="C45" i="4"/>
  <c r="AA44" i="4"/>
  <c r="Z44" i="4"/>
  <c r="K44" i="4" s="1"/>
  <c r="U44" i="4"/>
  <c r="J44" i="4"/>
  <c r="C44" i="4"/>
  <c r="Z43" i="4"/>
  <c r="K43" i="4" s="1"/>
  <c r="C43" i="4"/>
  <c r="AA42" i="4"/>
  <c r="Z42" i="4"/>
  <c r="K42" i="4" s="1"/>
  <c r="U42" i="4"/>
  <c r="C42" i="4"/>
  <c r="AA41" i="4"/>
  <c r="Z41" i="4"/>
  <c r="K41" i="4" s="1"/>
  <c r="U41" i="4"/>
  <c r="C41" i="4"/>
  <c r="AA40" i="4"/>
  <c r="Z40" i="4"/>
  <c r="K40" i="4" s="1"/>
  <c r="U40" i="4"/>
  <c r="C40" i="4"/>
  <c r="Z39" i="4"/>
  <c r="K39" i="4" s="1"/>
  <c r="C39" i="4"/>
  <c r="AA38" i="4"/>
  <c r="Z38" i="4"/>
  <c r="K38" i="4" s="1"/>
  <c r="U38" i="4"/>
  <c r="C38" i="4"/>
  <c r="AA37" i="4"/>
  <c r="Z37" i="4"/>
  <c r="K37" i="4" s="1"/>
  <c r="U37" i="4"/>
  <c r="C37" i="4"/>
  <c r="AA36" i="4"/>
  <c r="Z36" i="4"/>
  <c r="J36" i="4" s="1"/>
  <c r="U36" i="4"/>
  <c r="C36" i="4"/>
  <c r="AA35" i="4"/>
  <c r="Z35" i="4"/>
  <c r="K35" i="4" s="1"/>
  <c r="U35" i="4"/>
  <c r="C35" i="4"/>
  <c r="AA34" i="4"/>
  <c r="Z34" i="4"/>
  <c r="K34" i="4" s="1"/>
  <c r="U34" i="4"/>
  <c r="C34" i="4"/>
  <c r="AA33" i="4"/>
  <c r="Z33" i="4"/>
  <c r="J33" i="4" s="1"/>
  <c r="U33" i="4"/>
  <c r="K33" i="4"/>
  <c r="C33" i="4"/>
  <c r="AA32" i="4"/>
  <c r="Z32" i="4"/>
  <c r="K32" i="4" s="1"/>
  <c r="U32" i="4"/>
  <c r="C32" i="4"/>
  <c r="AA31" i="4"/>
  <c r="Z31" i="4"/>
  <c r="K31" i="4" s="1"/>
  <c r="U31" i="4"/>
  <c r="C31" i="4"/>
  <c r="AA30" i="4"/>
  <c r="Z30" i="4"/>
  <c r="K30" i="4" s="1"/>
  <c r="U30" i="4"/>
  <c r="C30" i="4"/>
  <c r="AA29" i="4"/>
  <c r="Z29" i="4"/>
  <c r="K29" i="4" s="1"/>
  <c r="U29" i="4"/>
  <c r="C29" i="4"/>
  <c r="AA28" i="4"/>
  <c r="Z28" i="4"/>
  <c r="J28" i="4" s="1"/>
  <c r="U28" i="4"/>
  <c r="C28" i="4"/>
  <c r="AA27" i="4"/>
  <c r="Z27" i="4"/>
  <c r="K27" i="4" s="1"/>
  <c r="U27" i="4"/>
  <c r="C27" i="4"/>
  <c r="AA26" i="4"/>
  <c r="Z26" i="4"/>
  <c r="K26" i="4" s="1"/>
  <c r="U26" i="4"/>
  <c r="C26" i="4"/>
  <c r="AA25" i="4"/>
  <c r="Z25" i="4"/>
  <c r="K25" i="4" s="1"/>
  <c r="U25" i="4"/>
  <c r="C25" i="4"/>
  <c r="AA24" i="4"/>
  <c r="Z24" i="4"/>
  <c r="J24" i="4" s="1"/>
  <c r="U24" i="4"/>
  <c r="C24" i="4"/>
  <c r="AA23" i="4"/>
  <c r="Z23" i="4"/>
  <c r="K23" i="4" s="1"/>
  <c r="U23" i="4"/>
  <c r="C23" i="4"/>
  <c r="AA22" i="4"/>
  <c r="Z22" i="4"/>
  <c r="K22" i="4" s="1"/>
  <c r="U22" i="4"/>
  <c r="C22" i="4"/>
  <c r="AA21" i="4"/>
  <c r="Z21" i="4"/>
  <c r="K21" i="4" s="1"/>
  <c r="U21" i="4"/>
  <c r="C21" i="4"/>
  <c r="AA20" i="4"/>
  <c r="Z20" i="4"/>
  <c r="J20" i="4" s="1"/>
  <c r="U20" i="4"/>
  <c r="C20" i="4"/>
  <c r="AA19" i="4"/>
  <c r="Z19" i="4"/>
  <c r="K19" i="4" s="1"/>
  <c r="U19" i="4"/>
  <c r="C19" i="4"/>
  <c r="AA18" i="4"/>
  <c r="Z18" i="4"/>
  <c r="K18" i="4" s="1"/>
  <c r="U18" i="4"/>
  <c r="C18" i="4"/>
  <c r="AA17" i="4"/>
  <c r="Z17" i="4"/>
  <c r="J17" i="4" s="1"/>
  <c r="U17" i="4"/>
  <c r="K17" i="4"/>
  <c r="C17" i="4"/>
  <c r="AA16" i="4"/>
  <c r="Z16" i="4"/>
  <c r="K16" i="4" s="1"/>
  <c r="U16" i="4"/>
  <c r="C16" i="4"/>
  <c r="AA15" i="4"/>
  <c r="Z15" i="4"/>
  <c r="K15" i="4" s="1"/>
  <c r="U15" i="4"/>
  <c r="C15" i="4"/>
  <c r="AA14" i="4"/>
  <c r="Z14" i="4"/>
  <c r="J14" i="4" s="1"/>
  <c r="U14" i="4"/>
  <c r="C14" i="4"/>
  <c r="AA13" i="4"/>
  <c r="Z13" i="4"/>
  <c r="J13" i="4" s="1"/>
  <c r="U13" i="4"/>
  <c r="C13" i="4"/>
  <c r="AA12" i="4"/>
  <c r="Z12" i="4"/>
  <c r="J12" i="4" s="1"/>
  <c r="U12" i="4"/>
  <c r="C12" i="4"/>
  <c r="AA11" i="4"/>
  <c r="Z11" i="4"/>
  <c r="K11" i="4" s="1"/>
  <c r="U11" i="4"/>
  <c r="C11" i="4"/>
  <c r="AA10" i="4"/>
  <c r="Z10" i="4"/>
  <c r="K10" i="4" s="1"/>
  <c r="U10" i="4"/>
  <c r="C10" i="4"/>
  <c r="AA9" i="4"/>
  <c r="Z9" i="4"/>
  <c r="J9" i="4" s="1"/>
  <c r="U9" i="4"/>
  <c r="C9" i="4"/>
  <c r="AA8" i="4"/>
  <c r="Z8" i="4"/>
  <c r="J8" i="4" s="1"/>
  <c r="U8" i="4"/>
  <c r="C8" i="4"/>
  <c r="AA7" i="4"/>
  <c r="Z7" i="4"/>
  <c r="K7" i="4" s="1"/>
  <c r="U7" i="4"/>
  <c r="C7" i="4"/>
  <c r="AA6" i="4"/>
  <c r="Z6" i="4"/>
  <c r="K6" i="4" s="1"/>
  <c r="U6" i="4"/>
  <c r="C6" i="4"/>
  <c r="AA5" i="4"/>
  <c r="Z5" i="4"/>
  <c r="J5" i="4" s="1"/>
  <c r="U5" i="4"/>
  <c r="C5" i="4"/>
  <c r="AA4" i="4"/>
  <c r="Z4" i="4"/>
  <c r="J4" i="4" s="1"/>
  <c r="U4" i="4"/>
  <c r="C4" i="4"/>
  <c r="AA3" i="4"/>
  <c r="Z3" i="4"/>
  <c r="K3" i="4" s="1"/>
  <c r="U3" i="4"/>
  <c r="C3" i="4"/>
  <c r="AA2" i="4"/>
  <c r="Z2" i="4"/>
  <c r="K2" i="4" s="1"/>
  <c r="U2" i="4"/>
  <c r="C2" i="4"/>
  <c r="K4" i="4" l="1"/>
  <c r="K24" i="4"/>
  <c r="K5" i="4"/>
  <c r="K13" i="4"/>
  <c r="J58" i="4"/>
  <c r="K9" i="4"/>
  <c r="J32" i="4"/>
  <c r="J6" i="4"/>
  <c r="J45" i="4"/>
  <c r="K49" i="4"/>
  <c r="K54" i="4"/>
  <c r="K8" i="4"/>
  <c r="J15" i="4"/>
  <c r="K28" i="4"/>
  <c r="J39" i="4"/>
  <c r="J25" i="4"/>
  <c r="K36" i="4"/>
  <c r="K51" i="4"/>
  <c r="K14" i="4"/>
  <c r="K53" i="4"/>
  <c r="J16" i="4"/>
  <c r="J52" i="4"/>
  <c r="J7" i="4"/>
  <c r="J23" i="4"/>
  <c r="K57" i="4"/>
  <c r="J31" i="4"/>
  <c r="J21" i="4"/>
  <c r="J22" i="4"/>
  <c r="J29" i="4"/>
  <c r="J30" i="4"/>
  <c r="J37" i="4"/>
  <c r="J38" i="4"/>
  <c r="K12" i="4"/>
  <c r="K20" i="4"/>
  <c r="J42" i="4"/>
  <c r="J43" i="4"/>
  <c r="J41" i="4"/>
  <c r="J40" i="4"/>
  <c r="J2" i="4"/>
  <c r="J10" i="4"/>
  <c r="J18" i="4"/>
  <c r="J26" i="4"/>
  <c r="J34" i="4"/>
  <c r="J46" i="4"/>
  <c r="J47" i="4"/>
  <c r="J55" i="4"/>
  <c r="J3" i="4"/>
  <c r="J11" i="4"/>
  <c r="J19" i="4"/>
  <c r="J27" i="4"/>
  <c r="J35" i="4"/>
  <c r="J48" i="4"/>
  <c r="J56" i="4"/>
  <c r="AA45" i="3" l="1"/>
  <c r="U45" i="3"/>
  <c r="C45" i="3"/>
  <c r="AA44" i="3"/>
  <c r="U44" i="3"/>
  <c r="C44" i="3"/>
  <c r="AA43" i="3"/>
  <c r="U43" i="3"/>
  <c r="C43" i="3"/>
  <c r="AA42" i="3"/>
  <c r="U42" i="3"/>
  <c r="C42" i="3"/>
  <c r="AA41" i="3"/>
  <c r="U41" i="3"/>
  <c r="C41" i="3"/>
  <c r="AA40" i="3"/>
  <c r="U40" i="3"/>
  <c r="C40" i="3"/>
  <c r="C39" i="3"/>
  <c r="AA38" i="3"/>
  <c r="U38" i="3"/>
  <c r="C38" i="3"/>
  <c r="AA37" i="3"/>
  <c r="U37" i="3"/>
  <c r="C37" i="3"/>
  <c r="AA36" i="3"/>
  <c r="U36" i="3"/>
  <c r="C36" i="3"/>
  <c r="AA35" i="3"/>
  <c r="U35" i="3"/>
  <c r="C35" i="3"/>
  <c r="AA34" i="3"/>
  <c r="U34" i="3"/>
  <c r="C34" i="3"/>
  <c r="AA33" i="3"/>
  <c r="U33" i="3"/>
  <c r="C33" i="3"/>
  <c r="AA32" i="3"/>
  <c r="U32" i="3"/>
  <c r="C32" i="3"/>
  <c r="AA31" i="3"/>
  <c r="U31" i="3"/>
  <c r="C31" i="3"/>
  <c r="AA30" i="3"/>
  <c r="U30" i="3"/>
  <c r="C30" i="3"/>
  <c r="AA29" i="3"/>
  <c r="U29" i="3"/>
  <c r="C29" i="3"/>
  <c r="AA28" i="3"/>
  <c r="U28" i="3"/>
  <c r="C28" i="3"/>
  <c r="AA27" i="3"/>
  <c r="U27" i="3"/>
  <c r="C27" i="3"/>
  <c r="AA26" i="3"/>
  <c r="U26" i="3"/>
  <c r="C26" i="3"/>
  <c r="AA25" i="3"/>
  <c r="U25" i="3"/>
  <c r="C25" i="3"/>
  <c r="AA24" i="3"/>
  <c r="U24" i="3"/>
  <c r="C24" i="3"/>
  <c r="AA23" i="3"/>
  <c r="U23" i="3"/>
  <c r="C23" i="3"/>
  <c r="AA22" i="3"/>
  <c r="U22" i="3"/>
  <c r="C22" i="3"/>
  <c r="AA21" i="3"/>
  <c r="U21" i="3"/>
  <c r="C21" i="3"/>
  <c r="AA20" i="3"/>
  <c r="U20" i="3"/>
  <c r="C20" i="3"/>
  <c r="AA19" i="3"/>
  <c r="U19" i="3"/>
  <c r="C19" i="3"/>
  <c r="AA18" i="3"/>
  <c r="U18" i="3"/>
  <c r="C18" i="3"/>
  <c r="AA17" i="3"/>
  <c r="U17" i="3"/>
  <c r="C17" i="3"/>
  <c r="AA16" i="3"/>
  <c r="U16" i="3"/>
  <c r="C16" i="3"/>
  <c r="AA15" i="3"/>
  <c r="U15" i="3"/>
  <c r="C15" i="3"/>
  <c r="AA14" i="3"/>
  <c r="U14" i="3"/>
  <c r="C14" i="3"/>
  <c r="AA13" i="3"/>
  <c r="U13" i="3"/>
  <c r="C13" i="3"/>
  <c r="AA12" i="3"/>
  <c r="U12" i="3"/>
  <c r="C12" i="3"/>
  <c r="AA11" i="3"/>
  <c r="U11" i="3"/>
  <c r="C11" i="3"/>
  <c r="AA10" i="3"/>
  <c r="U10" i="3"/>
  <c r="C10" i="3"/>
  <c r="AA9" i="3"/>
  <c r="U9" i="3"/>
  <c r="C9" i="3"/>
  <c r="AA8" i="3"/>
  <c r="U8" i="3"/>
  <c r="C8" i="3"/>
  <c r="AA7" i="3"/>
  <c r="U7" i="3"/>
  <c r="C7" i="3"/>
  <c r="AA6" i="3"/>
  <c r="U6" i="3"/>
  <c r="C6" i="3"/>
  <c r="AA5" i="3"/>
  <c r="U5" i="3"/>
  <c r="C5" i="3"/>
  <c r="AA4" i="3"/>
  <c r="U4" i="3"/>
  <c r="C4" i="3"/>
  <c r="AA3" i="3"/>
  <c r="U3" i="3"/>
  <c r="C3" i="3"/>
  <c r="AA2" i="3"/>
  <c r="U2" i="3"/>
  <c r="C2" i="3"/>
  <c r="S82" i="2" l="1"/>
  <c r="R82" i="2"/>
  <c r="Q82" i="2"/>
  <c r="L82" i="2"/>
  <c r="J82" i="2"/>
  <c r="G82" i="2"/>
  <c r="S81" i="2"/>
  <c r="R81" i="2"/>
  <c r="Q81" i="2"/>
  <c r="L81" i="2"/>
  <c r="J81" i="2"/>
  <c r="G81" i="2"/>
  <c r="S80" i="2"/>
  <c r="R80" i="2"/>
  <c r="Q80" i="2"/>
  <c r="L80" i="2"/>
  <c r="J80" i="2"/>
  <c r="G80" i="2"/>
  <c r="S79" i="2"/>
  <c r="R79" i="2"/>
  <c r="Q79" i="2"/>
  <c r="L79" i="2"/>
  <c r="J79" i="2"/>
  <c r="G79" i="2"/>
  <c r="S78" i="2"/>
  <c r="R78" i="2"/>
  <c r="Q78" i="2"/>
  <c r="L78" i="2"/>
  <c r="J78" i="2"/>
  <c r="G78" i="2"/>
  <c r="S77" i="2"/>
  <c r="R77" i="2"/>
  <c r="Q77" i="2"/>
  <c r="L77" i="2"/>
  <c r="J77" i="2"/>
  <c r="G77" i="2"/>
  <c r="S76" i="2"/>
  <c r="R76" i="2"/>
  <c r="Q76" i="2"/>
  <c r="L76" i="2"/>
  <c r="J76" i="2"/>
  <c r="G76" i="2"/>
  <c r="S75" i="2"/>
  <c r="R75" i="2"/>
  <c r="Q75" i="2"/>
  <c r="L75" i="2"/>
  <c r="J75" i="2"/>
  <c r="G75" i="2"/>
  <c r="S74" i="2"/>
  <c r="R74" i="2"/>
  <c r="Q74" i="2"/>
  <c r="L74" i="2"/>
  <c r="J74" i="2"/>
  <c r="G74" i="2"/>
  <c r="S73" i="2"/>
  <c r="R73" i="2"/>
  <c r="Q73" i="2"/>
  <c r="L73" i="2"/>
  <c r="J73" i="2"/>
  <c r="G73" i="2"/>
  <c r="S72" i="2"/>
  <c r="R72" i="2"/>
  <c r="Q72" i="2"/>
  <c r="L72" i="2"/>
  <c r="J72" i="2"/>
  <c r="G72" i="2"/>
  <c r="S71" i="2"/>
  <c r="R71" i="2"/>
  <c r="Q71" i="2"/>
  <c r="L71" i="2"/>
  <c r="J71" i="2"/>
  <c r="G71" i="2"/>
  <c r="S70" i="2"/>
  <c r="R70" i="2"/>
  <c r="Q70" i="2"/>
  <c r="L70" i="2"/>
  <c r="J70" i="2"/>
  <c r="G70" i="2"/>
  <c r="S69" i="2"/>
  <c r="R69" i="2"/>
  <c r="Q69" i="2"/>
  <c r="L69" i="2"/>
  <c r="J69" i="2"/>
  <c r="G69" i="2"/>
  <c r="S68" i="2"/>
  <c r="R68" i="2"/>
  <c r="Q68" i="2"/>
  <c r="L68" i="2"/>
  <c r="J68" i="2"/>
  <c r="G68" i="2"/>
  <c r="S67" i="2"/>
  <c r="R67" i="2"/>
  <c r="Q67" i="2"/>
  <c r="L67" i="2"/>
  <c r="J67" i="2"/>
  <c r="G67" i="2"/>
  <c r="S66" i="2"/>
  <c r="R66" i="2"/>
  <c r="Q66" i="2"/>
  <c r="L66" i="2"/>
  <c r="J66" i="2"/>
  <c r="G66" i="2"/>
  <c r="S65" i="2"/>
  <c r="R65" i="2"/>
  <c r="Q65" i="2"/>
  <c r="L65" i="2"/>
  <c r="J65" i="2"/>
  <c r="G65" i="2"/>
  <c r="S64" i="2"/>
  <c r="Q64" i="2"/>
  <c r="L64" i="2"/>
  <c r="G64" i="2"/>
  <c r="S63" i="2"/>
  <c r="R63" i="2"/>
  <c r="Q63" i="2"/>
  <c r="L63" i="2"/>
  <c r="J63" i="2"/>
  <c r="G63" i="2"/>
  <c r="S62" i="2"/>
  <c r="R62" i="2"/>
  <c r="Q62" i="2"/>
  <c r="L62" i="2"/>
  <c r="J62" i="2"/>
  <c r="G62" i="2"/>
  <c r="S61" i="2"/>
  <c r="Q61" i="2"/>
  <c r="L61" i="2"/>
  <c r="G61" i="2"/>
  <c r="L60" i="2"/>
  <c r="G60" i="2"/>
  <c r="S59" i="2"/>
  <c r="R59" i="2"/>
  <c r="Q59" i="2"/>
  <c r="L59" i="2"/>
  <c r="J59" i="2"/>
  <c r="G59" i="2"/>
  <c r="L58" i="2"/>
  <c r="G58" i="2"/>
  <c r="S57" i="2"/>
  <c r="R57" i="2"/>
  <c r="Q57" i="2"/>
  <c r="L57" i="2"/>
  <c r="J57" i="2"/>
  <c r="G57" i="2"/>
  <c r="S56" i="2"/>
  <c r="R56" i="2"/>
  <c r="Q56" i="2"/>
  <c r="L56" i="2"/>
  <c r="J56" i="2"/>
  <c r="G56" i="2"/>
  <c r="S55" i="2"/>
  <c r="R55" i="2"/>
  <c r="Q55" i="2"/>
  <c r="L55" i="2"/>
  <c r="J55" i="2"/>
  <c r="G55" i="2"/>
  <c r="S54" i="2"/>
  <c r="R54" i="2"/>
  <c r="Q54" i="2"/>
  <c r="L54" i="2"/>
  <c r="J54" i="2"/>
  <c r="G54" i="2"/>
  <c r="L53" i="2"/>
  <c r="G53" i="2"/>
  <c r="S52" i="2"/>
  <c r="R52" i="2"/>
  <c r="Q52" i="2"/>
  <c r="L52" i="2"/>
  <c r="J52" i="2"/>
  <c r="G52" i="2"/>
  <c r="S51" i="2"/>
  <c r="R51" i="2"/>
  <c r="Q51" i="2"/>
  <c r="L51" i="2"/>
  <c r="J51" i="2"/>
  <c r="G51" i="2"/>
  <c r="S50" i="2"/>
  <c r="R50" i="2"/>
  <c r="Q50" i="2"/>
  <c r="L50" i="2"/>
  <c r="J50" i="2"/>
  <c r="G50" i="2"/>
  <c r="S49" i="2"/>
  <c r="R49" i="2"/>
  <c r="Q49" i="2"/>
  <c r="L49" i="2"/>
  <c r="J49" i="2"/>
  <c r="G49" i="2"/>
  <c r="S48" i="2"/>
  <c r="R48" i="2"/>
  <c r="Q48" i="2"/>
  <c r="L48" i="2"/>
  <c r="J48" i="2"/>
  <c r="G48" i="2"/>
  <c r="S47" i="2"/>
  <c r="R47" i="2"/>
  <c r="Q47" i="2"/>
  <c r="L47" i="2"/>
  <c r="J47" i="2"/>
  <c r="G47" i="2"/>
  <c r="S46" i="2"/>
  <c r="R46" i="2"/>
  <c r="Q46" i="2"/>
  <c r="L46" i="2"/>
  <c r="J46" i="2"/>
  <c r="G46" i="2"/>
  <c r="S45" i="2"/>
  <c r="R45" i="2"/>
  <c r="Q45" i="2"/>
  <c r="L45" i="2"/>
  <c r="J45" i="2"/>
  <c r="G45" i="2"/>
  <c r="S44" i="2"/>
  <c r="R44" i="2"/>
  <c r="Q44" i="2"/>
  <c r="L44" i="2"/>
  <c r="J44" i="2"/>
  <c r="G44" i="2"/>
  <c r="S43" i="2"/>
  <c r="R43" i="2"/>
  <c r="Q43" i="2"/>
  <c r="L43" i="2"/>
  <c r="J43" i="2"/>
  <c r="G43" i="2"/>
  <c r="S42" i="2"/>
  <c r="R42" i="2"/>
  <c r="Q42" i="2"/>
  <c r="L42" i="2"/>
  <c r="J42" i="2"/>
  <c r="G42" i="2"/>
  <c r="S41" i="2"/>
  <c r="R41" i="2"/>
  <c r="Q41" i="2"/>
  <c r="L41" i="2"/>
  <c r="J41" i="2"/>
  <c r="G41" i="2"/>
  <c r="S40" i="2"/>
  <c r="R40" i="2"/>
  <c r="Q40" i="2"/>
  <c r="L40" i="2"/>
  <c r="J40" i="2"/>
  <c r="G40" i="2"/>
  <c r="S39" i="2"/>
  <c r="R39" i="2"/>
  <c r="Q39" i="2"/>
  <c r="L39" i="2"/>
  <c r="J39" i="2"/>
  <c r="G39" i="2"/>
  <c r="S38" i="2"/>
  <c r="R38" i="2"/>
  <c r="Q38" i="2"/>
  <c r="L38" i="2"/>
  <c r="J38" i="2"/>
  <c r="G38" i="2"/>
  <c r="S37" i="2"/>
  <c r="R37" i="2"/>
  <c r="Q37" i="2"/>
  <c r="L37" i="2"/>
  <c r="J37" i="2"/>
  <c r="G37" i="2"/>
  <c r="S36" i="2"/>
  <c r="R36" i="2"/>
  <c r="Q36" i="2"/>
  <c r="L36" i="2"/>
  <c r="J36" i="2"/>
  <c r="G36" i="2"/>
  <c r="S35" i="2"/>
  <c r="R35" i="2"/>
  <c r="Q35" i="2"/>
  <c r="L35" i="2"/>
  <c r="J35" i="2"/>
  <c r="G35" i="2"/>
  <c r="S34" i="2"/>
  <c r="R34" i="2"/>
  <c r="Q34" i="2"/>
  <c r="L34" i="2"/>
  <c r="J34" i="2"/>
  <c r="G34" i="2"/>
  <c r="S33" i="2"/>
  <c r="R33" i="2"/>
  <c r="Q33" i="2"/>
  <c r="L33" i="2"/>
  <c r="J33" i="2"/>
  <c r="G33" i="2"/>
  <c r="S32" i="2"/>
  <c r="R32" i="2"/>
  <c r="Q32" i="2"/>
  <c r="L32" i="2"/>
  <c r="J32" i="2"/>
  <c r="G32" i="2"/>
  <c r="S31" i="2"/>
  <c r="R31" i="2"/>
  <c r="Q31" i="2"/>
  <c r="L31" i="2"/>
  <c r="J31" i="2"/>
  <c r="G31" i="2"/>
  <c r="S30" i="2"/>
  <c r="R30" i="2"/>
  <c r="Q30" i="2"/>
  <c r="L30" i="2"/>
  <c r="J30" i="2"/>
  <c r="G30" i="2"/>
  <c r="S29" i="2"/>
  <c r="R29" i="2"/>
  <c r="Q29" i="2"/>
  <c r="L29" i="2"/>
  <c r="J29" i="2"/>
  <c r="G29" i="2"/>
  <c r="S28" i="2"/>
  <c r="R28" i="2"/>
  <c r="Q28" i="2"/>
  <c r="L28" i="2"/>
  <c r="J28" i="2"/>
  <c r="G28" i="2"/>
  <c r="S27" i="2"/>
  <c r="R27" i="2"/>
  <c r="Q27" i="2"/>
  <c r="L27" i="2"/>
  <c r="J27" i="2"/>
  <c r="G27" i="2"/>
  <c r="S26" i="2"/>
  <c r="R26" i="2"/>
  <c r="Q26" i="2"/>
  <c r="L26" i="2"/>
  <c r="J26" i="2"/>
  <c r="G26" i="2"/>
  <c r="S25" i="2"/>
  <c r="R25" i="2"/>
  <c r="Q25" i="2"/>
  <c r="L25" i="2"/>
  <c r="J25" i="2"/>
  <c r="G25" i="2"/>
  <c r="S24" i="2"/>
  <c r="R24" i="2"/>
  <c r="Q24" i="2"/>
  <c r="L24" i="2"/>
  <c r="J24" i="2"/>
  <c r="G24" i="2"/>
  <c r="S23" i="2"/>
  <c r="R23" i="2"/>
  <c r="Q23" i="2"/>
  <c r="L23" i="2"/>
  <c r="J23" i="2"/>
  <c r="G23" i="2"/>
  <c r="S22" i="2"/>
  <c r="R22" i="2"/>
  <c r="Q22" i="2"/>
  <c r="L22" i="2"/>
  <c r="J22" i="2"/>
  <c r="G22" i="2"/>
  <c r="S21" i="2"/>
  <c r="R21" i="2"/>
  <c r="Q21" i="2"/>
  <c r="L21" i="2"/>
  <c r="J21" i="2"/>
  <c r="G21" i="2"/>
  <c r="S20" i="2"/>
  <c r="R20" i="2"/>
  <c r="Q20" i="2"/>
  <c r="L20" i="2"/>
  <c r="J20" i="2"/>
  <c r="G20" i="2"/>
  <c r="S19" i="2"/>
  <c r="R19" i="2"/>
  <c r="Q19" i="2"/>
  <c r="L19" i="2"/>
  <c r="J19" i="2"/>
  <c r="G19" i="2"/>
  <c r="S18" i="2"/>
  <c r="R18" i="2"/>
  <c r="Q18" i="2"/>
  <c r="L18" i="2"/>
  <c r="J18" i="2"/>
  <c r="G18" i="2"/>
  <c r="S17" i="2"/>
  <c r="R17" i="2"/>
  <c r="Q17" i="2"/>
  <c r="L17" i="2"/>
  <c r="J17" i="2"/>
  <c r="G17" i="2"/>
  <c r="S16" i="2"/>
  <c r="R16" i="2"/>
  <c r="Q16" i="2"/>
  <c r="L16" i="2"/>
  <c r="J16" i="2"/>
  <c r="G16" i="2"/>
  <c r="S15" i="2"/>
  <c r="R15" i="2"/>
  <c r="Q15" i="2"/>
  <c r="L15" i="2"/>
  <c r="J15" i="2"/>
  <c r="G15" i="2"/>
  <c r="S14" i="2"/>
  <c r="R14" i="2"/>
  <c r="Q14" i="2"/>
  <c r="L14" i="2"/>
  <c r="J14" i="2"/>
  <c r="G14" i="2"/>
  <c r="S13" i="2"/>
  <c r="R13" i="2"/>
  <c r="Q13" i="2"/>
  <c r="L13" i="2"/>
  <c r="J13" i="2"/>
  <c r="G13" i="2"/>
  <c r="S12" i="2"/>
  <c r="R12" i="2"/>
  <c r="Q12" i="2"/>
  <c r="L12" i="2"/>
  <c r="J12" i="2"/>
  <c r="G12" i="2"/>
  <c r="S11" i="2"/>
  <c r="R11" i="2"/>
  <c r="Q11" i="2"/>
  <c r="L11" i="2"/>
  <c r="J11" i="2"/>
  <c r="G11" i="2"/>
  <c r="S10" i="2"/>
  <c r="R10" i="2"/>
  <c r="Q10" i="2"/>
  <c r="L10" i="2"/>
  <c r="J10" i="2"/>
  <c r="G10" i="2"/>
  <c r="S9" i="2"/>
  <c r="R9" i="2"/>
  <c r="Q9" i="2"/>
  <c r="L9" i="2"/>
  <c r="J9" i="2"/>
  <c r="G9" i="2"/>
  <c r="S8" i="2"/>
  <c r="R8" i="2"/>
  <c r="Q8" i="2"/>
  <c r="L8" i="2"/>
  <c r="J8" i="2"/>
  <c r="G8" i="2"/>
  <c r="S7" i="2"/>
  <c r="R7" i="2"/>
  <c r="Q7" i="2"/>
  <c r="L7" i="2"/>
  <c r="J7" i="2"/>
  <c r="G7" i="2"/>
  <c r="S6" i="2"/>
  <c r="R6" i="2"/>
  <c r="Q6" i="2"/>
  <c r="L6" i="2"/>
  <c r="J6" i="2"/>
  <c r="G6" i="2"/>
  <c r="S5" i="2"/>
  <c r="R5" i="2"/>
  <c r="Q5" i="2"/>
  <c r="L5" i="2"/>
  <c r="J5" i="2"/>
  <c r="G5" i="2"/>
  <c r="S4" i="2"/>
  <c r="R4" i="2"/>
  <c r="Q4" i="2"/>
  <c r="L4" i="2"/>
  <c r="J4" i="2"/>
  <c r="G4" i="2"/>
  <c r="S3" i="2"/>
  <c r="R3" i="2"/>
  <c r="Q3" i="2"/>
  <c r="L3" i="2"/>
  <c r="J3" i="2"/>
  <c r="G3" i="2"/>
  <c r="S2" i="2"/>
  <c r="R2" i="2"/>
  <c r="Q2" i="2"/>
  <c r="L2" i="2"/>
  <c r="J2" i="2"/>
  <c r="G2" i="2"/>
  <c r="Y3" i="1" l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51" i="1"/>
  <c r="Y52" i="1"/>
  <c r="Y53" i="1"/>
  <c r="Y54" i="1"/>
  <c r="Y55" i="1"/>
  <c r="Y56" i="1"/>
  <c r="Y57" i="1"/>
  <c r="Y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2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3" i="1"/>
  <c r="U34" i="1"/>
  <c r="U35" i="1"/>
  <c r="U37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2" i="1"/>
  <c r="C2" i="1"/>
  <c r="AC2" i="1" s="1"/>
  <c r="AD2" i="1" s="1"/>
  <c r="C3" i="1"/>
  <c r="AC3" i="1" s="1"/>
  <c r="AD3" i="1" s="1"/>
  <c r="C4" i="1"/>
  <c r="AC6" i="1" s="1"/>
  <c r="AD6" i="1" s="1"/>
  <c r="C5" i="1"/>
  <c r="AC5" i="1" s="1"/>
  <c r="AD5" i="1" s="1"/>
  <c r="C6" i="1"/>
  <c r="AC8" i="1" s="1"/>
  <c r="AD8" i="1" s="1"/>
  <c r="C7" i="1"/>
  <c r="AC9" i="1" s="1"/>
  <c r="AD9" i="1" s="1"/>
  <c r="C8" i="1"/>
  <c r="AC10" i="1" s="1"/>
  <c r="AD10" i="1" s="1"/>
  <c r="C9" i="1"/>
  <c r="AC11" i="1" s="1"/>
  <c r="AD11" i="1" s="1"/>
  <c r="C10" i="1"/>
  <c r="C11" i="1"/>
  <c r="AC13" i="1" s="1"/>
  <c r="AD13" i="1" s="1"/>
  <c r="C12" i="1"/>
  <c r="AC12" i="1" s="1"/>
  <c r="AD12" i="1" s="1"/>
  <c r="C13" i="1"/>
  <c r="C14" i="1"/>
  <c r="AC14" i="1" s="1"/>
  <c r="AD14" i="1" s="1"/>
  <c r="C15" i="1"/>
  <c r="AC15" i="1" s="1"/>
  <c r="AD15" i="1" s="1"/>
  <c r="C16" i="1"/>
  <c r="AC16" i="1" s="1"/>
  <c r="AD16" i="1" s="1"/>
  <c r="C17" i="1"/>
  <c r="AC19" i="1" s="1"/>
  <c r="AD19" i="1" s="1"/>
  <c r="C18" i="1"/>
  <c r="AC20" i="1" s="1"/>
  <c r="AD20" i="1" s="1"/>
  <c r="C19" i="1"/>
  <c r="C20" i="1"/>
  <c r="AC22" i="1" s="1"/>
  <c r="AD22" i="1" s="1"/>
  <c r="C21" i="1"/>
  <c r="AC21" i="1" s="1"/>
  <c r="AD21" i="1" s="1"/>
  <c r="C22" i="1"/>
  <c r="C23" i="1"/>
  <c r="AC25" i="1" s="1"/>
  <c r="AD25" i="1" s="1"/>
  <c r="C24" i="1"/>
  <c r="AC24" i="1" s="1"/>
  <c r="AD24" i="1" s="1"/>
  <c r="C25" i="1"/>
  <c r="C26" i="1"/>
  <c r="AC26" i="1" s="1"/>
  <c r="AD26" i="1" s="1"/>
  <c r="C27" i="1"/>
  <c r="AC27" i="1" s="1"/>
  <c r="AD27" i="1" s="1"/>
  <c r="C28" i="1"/>
  <c r="AC28" i="1" s="1"/>
  <c r="AD28" i="1" s="1"/>
  <c r="C29" i="1"/>
  <c r="AC29" i="1" s="1"/>
  <c r="AD29" i="1" s="1"/>
  <c r="C30" i="1"/>
  <c r="AC32" i="1" s="1"/>
  <c r="AD32" i="1" s="1"/>
  <c r="C31" i="1"/>
  <c r="AC31" i="1" s="1"/>
  <c r="AD31" i="1" s="1"/>
  <c r="C32" i="1"/>
  <c r="AC34" i="1" s="1"/>
  <c r="AD34" i="1" s="1"/>
  <c r="C33" i="1"/>
  <c r="AC33" i="1" s="1"/>
  <c r="AD33" i="1" s="1"/>
  <c r="C34" i="1"/>
  <c r="C35" i="1"/>
  <c r="C36" i="1"/>
  <c r="AC36" i="1" s="1"/>
  <c r="AD36" i="1" s="1"/>
  <c r="C37" i="1"/>
  <c r="AC37" i="1" s="1"/>
  <c r="AD37" i="1" s="1"/>
  <c r="C38" i="1"/>
  <c r="C39" i="1"/>
  <c r="C40" i="1"/>
  <c r="AC42" i="1" s="1"/>
  <c r="AD42" i="1" s="1"/>
  <c r="C41" i="1"/>
  <c r="AC41" i="1" s="1"/>
  <c r="AD41" i="1" s="1"/>
  <c r="C42" i="1"/>
  <c r="C43" i="1"/>
  <c r="AC43" i="1" s="1"/>
  <c r="AD43" i="1" s="1"/>
  <c r="C44" i="1"/>
  <c r="AC44" i="1" s="1"/>
  <c r="AD44" i="1" s="1"/>
  <c r="C45" i="1"/>
  <c r="AC45" i="1" s="1"/>
  <c r="AD45" i="1" s="1"/>
  <c r="C46" i="1"/>
  <c r="C47" i="1"/>
  <c r="C48" i="1"/>
  <c r="AC48" i="1" s="1"/>
  <c r="AD48" i="1" s="1"/>
  <c r="C49" i="1"/>
  <c r="AC51" i="1" s="1"/>
  <c r="AD51" i="1" s="1"/>
  <c r="C50" i="1"/>
  <c r="C51" i="1"/>
  <c r="C52" i="1"/>
  <c r="AC52" i="1" s="1"/>
  <c r="AD52" i="1" s="1"/>
  <c r="C53" i="1"/>
  <c r="AC53" i="1" s="1"/>
  <c r="AD53" i="1" s="1"/>
  <c r="C54" i="1"/>
  <c r="AC56" i="1" s="1"/>
  <c r="AD56" i="1" s="1"/>
  <c r="C55" i="1"/>
  <c r="C56" i="1"/>
  <c r="C57" i="1"/>
  <c r="AC57" i="1" s="1"/>
  <c r="AD57" i="1" s="1"/>
  <c r="AC50" i="1"/>
  <c r="AD50" i="1" s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2" i="1"/>
  <c r="AB56" i="1"/>
  <c r="AB55" i="1"/>
  <c r="AB54" i="1"/>
  <c r="AB51" i="1"/>
  <c r="AB47" i="1"/>
  <c r="AB46" i="1"/>
  <c r="AB42" i="1"/>
  <c r="AB39" i="1"/>
  <c r="AB38" i="1"/>
  <c r="AB35" i="1"/>
  <c r="AB34" i="1"/>
  <c r="AB32" i="1"/>
  <c r="AB30" i="1"/>
  <c r="AB25" i="1"/>
  <c r="AB23" i="1"/>
  <c r="AB22" i="1"/>
  <c r="AB20" i="1"/>
  <c r="AB19" i="1"/>
  <c r="AB18" i="1"/>
  <c r="AB17" i="1"/>
  <c r="AB13" i="1"/>
  <c r="AB11" i="1"/>
  <c r="AB10" i="1"/>
  <c r="AB9" i="1"/>
  <c r="AB8" i="1"/>
  <c r="AB7" i="1"/>
  <c r="AB6" i="1"/>
  <c r="AB4" i="1"/>
  <c r="AB57" i="1"/>
  <c r="AB53" i="1"/>
  <c r="AB52" i="1"/>
  <c r="AB50" i="1"/>
  <c r="AB49" i="1"/>
  <c r="AB48" i="1"/>
  <c r="AB45" i="1"/>
  <c r="AB44" i="1"/>
  <c r="AB43" i="1"/>
  <c r="AB41" i="1"/>
  <c r="AB40" i="1"/>
  <c r="AB37" i="1"/>
  <c r="AB36" i="1"/>
  <c r="AB33" i="1"/>
  <c r="AB31" i="1"/>
  <c r="AB29" i="1"/>
  <c r="AB28" i="1"/>
  <c r="AB27" i="1"/>
  <c r="AB26" i="1"/>
  <c r="AB24" i="1"/>
  <c r="AB21" i="1"/>
  <c r="AB16" i="1"/>
  <c r="AB15" i="1"/>
  <c r="AB14" i="1"/>
  <c r="AB12" i="1"/>
  <c r="AB5" i="1"/>
  <c r="AB3" i="1"/>
  <c r="AB2" i="1"/>
  <c r="Z44" i="1"/>
  <c r="L44" i="1" s="1"/>
  <c r="Z28" i="1"/>
  <c r="L28" i="1" s="1"/>
  <c r="Z26" i="1"/>
  <c r="K26" i="1" s="1"/>
  <c r="Z7" i="1"/>
  <c r="K7" i="1" s="1"/>
  <c r="L7" i="1"/>
  <c r="AC7" i="1" l="1"/>
  <c r="AD7" i="1" s="1"/>
  <c r="AC23" i="1"/>
  <c r="AD23" i="1" s="1"/>
  <c r="AC55" i="1"/>
  <c r="AD55" i="1" s="1"/>
  <c r="AC39" i="1"/>
  <c r="AD39" i="1" s="1"/>
  <c r="AC47" i="1"/>
  <c r="AD47" i="1" s="1"/>
  <c r="AC4" i="1"/>
  <c r="AD4" i="1" s="1"/>
  <c r="AC35" i="1"/>
  <c r="AD35" i="1" s="1"/>
  <c r="AC40" i="1"/>
  <c r="AD40" i="1" s="1"/>
  <c r="AC18" i="1"/>
  <c r="AD18" i="1" s="1"/>
  <c r="K28" i="1"/>
  <c r="L26" i="1"/>
  <c r="AC49" i="1"/>
  <c r="AD49" i="1" s="1"/>
  <c r="AC46" i="1"/>
  <c r="AD46" i="1" s="1"/>
  <c r="K44" i="1"/>
  <c r="AC30" i="1"/>
  <c r="AD30" i="1" s="1"/>
  <c r="AC38" i="1"/>
  <c r="AD38" i="1" s="1"/>
  <c r="AC17" i="1"/>
  <c r="AD17" i="1" s="1"/>
  <c r="AC54" i="1"/>
  <c r="AD54" i="1" s="1"/>
</calcChain>
</file>

<file path=xl/connections.xml><?xml version="1.0" encoding="utf-8"?>
<connections xmlns="http://schemas.openxmlformats.org/spreadsheetml/2006/main">
  <connection id="1" name="UmbiBaby_DATA_LABELS_2020-10-14_1313.csv" type="6" refreshedVersion="0" background="1" saveData="1">
    <textPr fileType="mac" sourceFile="Macintosh HD:Users:HelenMulol:Downloads:UmbiBaby_DATA_LABELS_2020-10-14_1313.csv" tab="0" delimiter="^">
      <textFields count="130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<sst xmlns="http://schemas.openxmlformats.org/spreadsheetml/2006/main" count="1651" uniqueCount="170">
  <si>
    <t>Sex</t>
  </si>
  <si>
    <t>FFMkg</t>
  </si>
  <si>
    <t>FMkg</t>
  </si>
  <si>
    <t>FM%</t>
  </si>
  <si>
    <t>FFM%</t>
  </si>
  <si>
    <t>FMI</t>
  </si>
  <si>
    <t>FFMI</t>
  </si>
  <si>
    <t>G.Age</t>
  </si>
  <si>
    <t>Weight 6m</t>
  </si>
  <si>
    <t>Length 6m</t>
  </si>
  <si>
    <t>HC 6m</t>
  </si>
  <si>
    <t>L in m</t>
  </si>
  <si>
    <t>F</t>
  </si>
  <si>
    <t>AGA/SGA</t>
  </si>
  <si>
    <t>AGA</t>
  </si>
  <si>
    <t>SGA</t>
  </si>
  <si>
    <t>Group</t>
  </si>
  <si>
    <t>AbS</t>
  </si>
  <si>
    <t>AbA</t>
  </si>
  <si>
    <t>NoS</t>
  </si>
  <si>
    <t>NoA</t>
  </si>
  <si>
    <t>DOB</t>
  </si>
  <si>
    <t>FFMz Wells</t>
  </si>
  <si>
    <t>Abnormal</t>
  </si>
  <si>
    <t>Normal</t>
  </si>
  <si>
    <t>Group 4</t>
  </si>
  <si>
    <t>AbAGA</t>
  </si>
  <si>
    <t>AbSGA</t>
  </si>
  <si>
    <t>NoSGA</t>
  </si>
  <si>
    <t>NoAGA</t>
  </si>
  <si>
    <t>FFMz Wells Exact Age</t>
  </si>
  <si>
    <t>Wells M value</t>
  </si>
  <si>
    <t>BW/HC</t>
  </si>
  <si>
    <t>Weight</t>
  </si>
  <si>
    <t>Length</t>
  </si>
  <si>
    <t>Female</t>
  </si>
  <si>
    <t>Male</t>
  </si>
  <si>
    <t>GA</t>
  </si>
  <si>
    <t>ID</t>
  </si>
  <si>
    <t>Date of visit</t>
  </si>
  <si>
    <t>No/Ab Doppler</t>
  </si>
  <si>
    <t>Mat age</t>
  </si>
  <si>
    <t>Gravidity</t>
  </si>
  <si>
    <t>Mode of delivery</t>
  </si>
  <si>
    <t>Birth weight (g)</t>
  </si>
  <si>
    <t>4 group</t>
  </si>
  <si>
    <t>ABNWtGA</t>
  </si>
  <si>
    <t>Bwt/HC</t>
  </si>
  <si>
    <t>PI (g/cm^3)</t>
  </si>
  <si>
    <t>Cephalic index</t>
  </si>
  <si>
    <t>UMB001--1</t>
  </si>
  <si>
    <t>CS</t>
  </si>
  <si>
    <t>Negative</t>
  </si>
  <si>
    <t>UMB002--2</t>
  </si>
  <si>
    <t>Positive</t>
  </si>
  <si>
    <t>UMB003--1</t>
  </si>
  <si>
    <t>M</t>
  </si>
  <si>
    <t>UMB004--1</t>
  </si>
  <si>
    <t>NVD</t>
  </si>
  <si>
    <t>UMB005--1</t>
  </si>
  <si>
    <t>UMB006--1</t>
  </si>
  <si>
    <t>UMB007--1</t>
  </si>
  <si>
    <t>UMB009--1</t>
  </si>
  <si>
    <t>UMB010--1</t>
  </si>
  <si>
    <t>UMB011--1</t>
  </si>
  <si>
    <t>UMB012--1</t>
  </si>
  <si>
    <t>UMB014--1</t>
  </si>
  <si>
    <t>UMB015--1</t>
  </si>
  <si>
    <t>UMB016--1</t>
  </si>
  <si>
    <t>UMB017--1</t>
  </si>
  <si>
    <t>UMB018--1</t>
  </si>
  <si>
    <t>UMB020--1</t>
  </si>
  <si>
    <t>UMB021--1</t>
  </si>
  <si>
    <t>UMB023--1</t>
  </si>
  <si>
    <t>UMB024--1</t>
  </si>
  <si>
    <t>UMB025--1</t>
  </si>
  <si>
    <t>UMB026--1</t>
  </si>
  <si>
    <t>UMB027--1</t>
  </si>
  <si>
    <t>UMB028--1</t>
  </si>
  <si>
    <t>UMB029--1</t>
  </si>
  <si>
    <t>UMB031--1</t>
  </si>
  <si>
    <t>UMB032--1</t>
  </si>
  <si>
    <t>UMB033--1</t>
  </si>
  <si>
    <t>UMB034--1</t>
  </si>
  <si>
    <t>UMB035--1</t>
  </si>
  <si>
    <t>UMB038--1</t>
  </si>
  <si>
    <t>UMB039--1</t>
  </si>
  <si>
    <t>UMB040--1</t>
  </si>
  <si>
    <t>UMB041--1</t>
  </si>
  <si>
    <t>UMB043--1</t>
  </si>
  <si>
    <t>UMB044--1</t>
  </si>
  <si>
    <t>UMB045--1</t>
  </si>
  <si>
    <t>UMB046--1</t>
  </si>
  <si>
    <t>UMB047--1</t>
  </si>
  <si>
    <t>UMB048--1</t>
  </si>
  <si>
    <t>UMB049--1</t>
  </si>
  <si>
    <t>UMB050--1</t>
  </si>
  <si>
    <t>UMB051--1</t>
  </si>
  <si>
    <t>UMB053--1</t>
  </si>
  <si>
    <t>UMB055--1</t>
  </si>
  <si>
    <t>UMB056--1</t>
  </si>
  <si>
    <t>UMB057--1</t>
  </si>
  <si>
    <t>UMB058--1</t>
  </si>
  <si>
    <t>UMB059--1</t>
  </si>
  <si>
    <t>UMB060--2</t>
  </si>
  <si>
    <t>UMB061--1</t>
  </si>
  <si>
    <t>UMB062--1</t>
  </si>
  <si>
    <t>UMB063--1</t>
  </si>
  <si>
    <t>UMB064--1</t>
  </si>
  <si>
    <t>UMB065--1</t>
  </si>
  <si>
    <t>UMB067--2</t>
  </si>
  <si>
    <t>UMB068--1</t>
  </si>
  <si>
    <t>UMB069--1</t>
  </si>
  <si>
    <t>UMB070--1</t>
  </si>
  <si>
    <t>UMB072--1</t>
  </si>
  <si>
    <t>UMB073--1</t>
  </si>
  <si>
    <t>UMB074--1</t>
  </si>
  <si>
    <t>UMB075--1</t>
  </si>
  <si>
    <t>UMB076--1</t>
  </si>
  <si>
    <t>UMB077--1</t>
  </si>
  <si>
    <t>UMB078--1</t>
  </si>
  <si>
    <t>UMB079--2</t>
  </si>
  <si>
    <t>UMB080--1</t>
  </si>
  <si>
    <t>UMB081--1</t>
  </si>
  <si>
    <t>UMB082--1</t>
  </si>
  <si>
    <t>UMB084--2</t>
  </si>
  <si>
    <t>UMB085--2</t>
  </si>
  <si>
    <t>UMB086--2</t>
  </si>
  <si>
    <t>UMB087--1</t>
  </si>
  <si>
    <t>UMB088--2</t>
  </si>
  <si>
    <t>UMB089--2</t>
  </si>
  <si>
    <t>UMB090--1</t>
  </si>
  <si>
    <t>UMB091--1</t>
  </si>
  <si>
    <t>UMB092--1</t>
  </si>
  <si>
    <t>UMB093--1</t>
  </si>
  <si>
    <t>UMB094--1</t>
  </si>
  <si>
    <t>Sample</t>
  </si>
  <si>
    <t>G. Age, wks</t>
  </si>
  <si>
    <t>B.Wt</t>
  </si>
  <si>
    <t>B.Length</t>
  </si>
  <si>
    <t>Head C, cm</t>
  </si>
  <si>
    <t>BWHC Ratio</t>
  </si>
  <si>
    <t>Weight 6w</t>
  </si>
  <si>
    <t>Length 6w</t>
  </si>
  <si>
    <t>Head C 6w</t>
  </si>
  <si>
    <t>Wells M</t>
  </si>
  <si>
    <t>FFMz Wells Exact</t>
  </si>
  <si>
    <t>BWL Ratio</t>
  </si>
  <si>
    <t>Sample</t>
    <phoneticPr fontId="0" type="noConversion"/>
  </si>
  <si>
    <t>Sex</t>
    <phoneticPr fontId="0" type="noConversion"/>
  </si>
  <si>
    <t>Weight 10w</t>
  </si>
  <si>
    <t>Length 10w</t>
  </si>
  <si>
    <t>HC 10w</t>
  </si>
  <si>
    <t>M</t>
    <phoneticPr fontId="0" type="noConversion"/>
  </si>
  <si>
    <t>Weight 14w</t>
  </si>
  <si>
    <t>Length 14w</t>
  </si>
  <si>
    <t>HC 14w</t>
  </si>
  <si>
    <t>Head Circumference</t>
  </si>
  <si>
    <t>Maternal HIV</t>
  </si>
  <si>
    <t>Infant Sex</t>
  </si>
  <si>
    <t>Age (Y)</t>
  </si>
  <si>
    <t>MUAC 10w</t>
  </si>
  <si>
    <t>MUAC 6w</t>
  </si>
  <si>
    <t>MUAC 14w</t>
  </si>
  <si>
    <t>Age (D)</t>
  </si>
  <si>
    <t>B.Head C, cm</t>
  </si>
  <si>
    <t>B.Length, cm</t>
  </si>
  <si>
    <t>B.Wt, g</t>
  </si>
  <si>
    <t>W6m/ HC6m</t>
  </si>
  <si>
    <t>Gestational age (completed weeks)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</si>
</sst>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9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3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1" xfId="0" quotePrefix="1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38" fontId="1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38" fontId="1" fillId="0" borderId="1" xfId="0" quotePrefix="1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38" fontId="1" fillId="0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</cellXfs>
  <cellStyles count="3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name="UmbiBaby_DATA_LABELS_2020-10-14_1313" connectionId="1" autoFormatId="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2"/>
  <sheetViews>
    <sheetView tabSelected="1" workbookViewId="0">
      <selection activeCell="K4" sqref="K4:K5"/>
    </sheetView>
  </sheetViews>
  <sheetFormatPr defaultColWidth="10.796875" defaultRowHeight="14.4" x14ac:dyDescent="0.3"/>
  <cols>
    <col min="1" max="1" width="9.296875" style="1" bestFit="1" customWidth="1"/>
    <col min="2" max="2" width="6.69921875" style="1" customWidth="1"/>
    <col min="3" max="3" width="8.19921875" style="1" customWidth="1"/>
    <col min="4" max="4" width="8.8984375" style="1" customWidth="1"/>
    <col min="5" max="5" width="7.5" style="1" bestFit="1" customWidth="1"/>
    <col min="6" max="6" width="7.8984375" style="1" customWidth="1"/>
    <col min="7" max="7" width="8" style="1" customWidth="1"/>
    <col min="8" max="8" width="6.59765625" style="1" customWidth="1"/>
    <col min="9" max="9" width="6.296875" style="1" customWidth="1"/>
    <col min="10" max="10" width="5.69921875" style="1" customWidth="1"/>
    <col min="11" max="11" width="10.796875" style="1" customWidth="1"/>
    <col min="12" max="12" width="7.19921875" style="1" bestFit="1" customWidth="1"/>
    <col min="13" max="13" width="12.5" style="1" customWidth="1"/>
    <col min="14" max="14" width="11" style="1" customWidth="1"/>
    <col min="15" max="15" width="10.69921875" style="1" bestFit="1" customWidth="1"/>
    <col min="16" max="16" width="12.69921875" style="1" bestFit="1" customWidth="1"/>
    <col min="17" max="18" width="8.69921875" style="1" customWidth="1"/>
    <col min="19" max="19" width="9" style="5" customWidth="1"/>
    <col min="20" max="20" width="10" style="1" customWidth="1"/>
    <col min="21" max="16384" width="10.796875" style="1"/>
  </cols>
  <sheetData>
    <row r="1" spans="1:20" ht="57.6" x14ac:dyDescent="0.3">
      <c r="A1" s="1" t="s">
        <v>38</v>
      </c>
      <c r="B1" s="1" t="s">
        <v>41</v>
      </c>
      <c r="C1" s="1" t="s">
        <v>42</v>
      </c>
      <c r="D1" s="1" t="s">
        <v>43</v>
      </c>
      <c r="E1" s="1" t="s">
        <v>159</v>
      </c>
      <c r="F1" s="1" t="s">
        <v>44</v>
      </c>
      <c r="G1" s="1" t="s">
        <v>33</v>
      </c>
      <c r="H1" s="1" t="s">
        <v>34</v>
      </c>
      <c r="I1" s="1" t="s">
        <v>157</v>
      </c>
      <c r="J1" s="1" t="s">
        <v>11</v>
      </c>
      <c r="K1" s="1" t="s">
        <v>169</v>
      </c>
      <c r="L1" s="1" t="s">
        <v>37</v>
      </c>
      <c r="M1" s="2" t="s">
        <v>40</v>
      </c>
      <c r="N1" s="1" t="s">
        <v>13</v>
      </c>
      <c r="O1" s="1" t="s">
        <v>45</v>
      </c>
      <c r="P1" s="1" t="s">
        <v>46</v>
      </c>
      <c r="Q1" s="1" t="s">
        <v>47</v>
      </c>
      <c r="R1" s="1" t="s">
        <v>48</v>
      </c>
      <c r="S1" s="5" t="s">
        <v>49</v>
      </c>
      <c r="T1" s="1" t="s">
        <v>158</v>
      </c>
    </row>
    <row r="2" spans="1:20" ht="28.8" x14ac:dyDescent="0.3">
      <c r="A2" s="1" t="s">
        <v>50</v>
      </c>
      <c r="B2" s="1">
        <v>24</v>
      </c>
      <c r="C2" s="1">
        <v>2</v>
      </c>
      <c r="D2" s="1" t="s">
        <v>51</v>
      </c>
      <c r="E2" s="1" t="s">
        <v>12</v>
      </c>
      <c r="F2" s="1">
        <v>3060</v>
      </c>
      <c r="G2" s="1">
        <f>F2/1000</f>
        <v>3.06</v>
      </c>
      <c r="H2" s="1">
        <v>47</v>
      </c>
      <c r="I2" s="1">
        <v>35</v>
      </c>
      <c r="J2" s="1">
        <f>H2/100</f>
        <v>0.47</v>
      </c>
      <c r="K2" s="1">
        <v>39</v>
      </c>
      <c r="L2" s="1">
        <f>K2*7</f>
        <v>273</v>
      </c>
      <c r="M2" s="1" t="s">
        <v>23</v>
      </c>
      <c r="N2" s="3" t="s">
        <v>14</v>
      </c>
      <c r="O2" s="3" t="s">
        <v>26</v>
      </c>
      <c r="P2" s="3" t="s">
        <v>24</v>
      </c>
      <c r="Q2" s="4">
        <f t="shared" ref="Q2:Q33" si="0">F2/(I2*100)</f>
        <v>0.87428571428571433</v>
      </c>
      <c r="R2" s="4">
        <f t="shared" ref="R2:R33" si="1">(F2*100)/(H2^3)</f>
        <v>2.9473238107163153</v>
      </c>
      <c r="S2" s="5">
        <f t="shared" ref="S2:S33" si="2">F2/I2</f>
        <v>87.428571428571431</v>
      </c>
      <c r="T2" s="1" t="s">
        <v>52</v>
      </c>
    </row>
    <row r="3" spans="1:20" ht="28.8" x14ac:dyDescent="0.3">
      <c r="A3" s="1" t="s">
        <v>53</v>
      </c>
      <c r="B3" s="1">
        <v>38</v>
      </c>
      <c r="C3" s="1">
        <v>3</v>
      </c>
      <c r="D3" s="1" t="s">
        <v>51</v>
      </c>
      <c r="E3" s="1" t="s">
        <v>12</v>
      </c>
      <c r="F3" s="1">
        <v>2795</v>
      </c>
      <c r="G3" s="1">
        <f t="shared" ref="G3:G66" si="3">F3/1000</f>
        <v>2.7949999999999999</v>
      </c>
      <c r="H3" s="1">
        <v>49</v>
      </c>
      <c r="I3" s="1">
        <v>36</v>
      </c>
      <c r="J3" s="1">
        <f t="shared" ref="J3:J66" si="4">H3/100</f>
        <v>0.49</v>
      </c>
      <c r="K3" s="1">
        <v>39</v>
      </c>
      <c r="L3" s="1">
        <f t="shared" ref="L3:L66" si="5">K3*7</f>
        <v>273</v>
      </c>
      <c r="M3" s="1" t="s">
        <v>23</v>
      </c>
      <c r="N3" s="3" t="s">
        <v>14</v>
      </c>
      <c r="O3" s="3" t="s">
        <v>26</v>
      </c>
      <c r="P3" s="3" t="s">
        <v>24</v>
      </c>
      <c r="Q3" s="4">
        <f t="shared" si="0"/>
        <v>0.77638888888888891</v>
      </c>
      <c r="R3" s="4">
        <f t="shared" si="1"/>
        <v>2.3757108007717873</v>
      </c>
      <c r="S3" s="5">
        <f t="shared" si="2"/>
        <v>77.638888888888886</v>
      </c>
      <c r="T3" s="1" t="s">
        <v>54</v>
      </c>
    </row>
    <row r="4" spans="1:20" ht="28.8" x14ac:dyDescent="0.3">
      <c r="A4" s="1" t="s">
        <v>55</v>
      </c>
      <c r="B4" s="1">
        <v>18</v>
      </c>
      <c r="C4" s="1">
        <v>1</v>
      </c>
      <c r="D4" s="1" t="s">
        <v>51</v>
      </c>
      <c r="E4" s="1" t="s">
        <v>56</v>
      </c>
      <c r="F4" s="1">
        <v>2650</v>
      </c>
      <c r="G4" s="1">
        <f t="shared" si="3"/>
        <v>2.65</v>
      </c>
      <c r="H4" s="1">
        <v>48</v>
      </c>
      <c r="I4" s="1">
        <v>35</v>
      </c>
      <c r="J4" s="1">
        <f t="shared" si="4"/>
        <v>0.48</v>
      </c>
      <c r="K4" s="1">
        <v>39</v>
      </c>
      <c r="L4" s="1">
        <f t="shared" si="5"/>
        <v>273</v>
      </c>
      <c r="M4" s="1" t="s">
        <v>23</v>
      </c>
      <c r="N4" s="3" t="s">
        <v>15</v>
      </c>
      <c r="O4" s="3" t="s">
        <v>27</v>
      </c>
      <c r="P4" s="3" t="s">
        <v>23</v>
      </c>
      <c r="Q4" s="4">
        <f t="shared" si="0"/>
        <v>0.75714285714285712</v>
      </c>
      <c r="R4" s="4">
        <f t="shared" si="1"/>
        <v>2.3961950231481484</v>
      </c>
      <c r="S4" s="5">
        <f t="shared" si="2"/>
        <v>75.714285714285708</v>
      </c>
      <c r="T4" s="1" t="s">
        <v>52</v>
      </c>
    </row>
    <row r="5" spans="1:20" ht="28.8" x14ac:dyDescent="0.3">
      <c r="A5" s="1" t="s">
        <v>57</v>
      </c>
      <c r="B5" s="1">
        <v>33</v>
      </c>
      <c r="C5" s="1">
        <v>3</v>
      </c>
      <c r="D5" s="1" t="s">
        <v>58</v>
      </c>
      <c r="E5" s="1" t="s">
        <v>12</v>
      </c>
      <c r="F5" s="1">
        <v>2970</v>
      </c>
      <c r="G5" s="1">
        <f t="shared" si="3"/>
        <v>2.97</v>
      </c>
      <c r="H5" s="1">
        <v>50</v>
      </c>
      <c r="I5" s="1">
        <v>33</v>
      </c>
      <c r="J5" s="1">
        <f t="shared" si="4"/>
        <v>0.5</v>
      </c>
      <c r="K5" s="1">
        <v>37</v>
      </c>
      <c r="L5" s="1">
        <f t="shared" si="5"/>
        <v>259</v>
      </c>
      <c r="M5" s="1" t="s">
        <v>24</v>
      </c>
      <c r="N5" s="3" t="s">
        <v>14</v>
      </c>
      <c r="O5" s="3" t="s">
        <v>29</v>
      </c>
      <c r="P5" s="3" t="s">
        <v>24</v>
      </c>
      <c r="Q5" s="4">
        <f t="shared" si="0"/>
        <v>0.9</v>
      </c>
      <c r="R5" s="4">
        <f t="shared" si="1"/>
        <v>2.3759999999999999</v>
      </c>
      <c r="S5" s="5">
        <f t="shared" si="2"/>
        <v>90</v>
      </c>
      <c r="T5" s="1" t="s">
        <v>54</v>
      </c>
    </row>
    <row r="6" spans="1:20" ht="28.8" x14ac:dyDescent="0.3">
      <c r="A6" s="1" t="s">
        <v>59</v>
      </c>
      <c r="B6" s="1">
        <v>31</v>
      </c>
      <c r="C6" s="1">
        <v>2</v>
      </c>
      <c r="D6" s="1" t="s">
        <v>51</v>
      </c>
      <c r="E6" s="1" t="s">
        <v>56</v>
      </c>
      <c r="F6" s="1">
        <v>3100</v>
      </c>
      <c r="G6" s="1">
        <f t="shared" si="3"/>
        <v>3.1</v>
      </c>
      <c r="H6" s="1">
        <v>54</v>
      </c>
      <c r="I6" s="1">
        <v>33</v>
      </c>
      <c r="J6" s="1">
        <f t="shared" si="4"/>
        <v>0.54</v>
      </c>
      <c r="K6" s="1">
        <v>38</v>
      </c>
      <c r="L6" s="1">
        <f t="shared" si="5"/>
        <v>266</v>
      </c>
      <c r="M6" s="1" t="s">
        <v>23</v>
      </c>
      <c r="N6" s="3" t="s">
        <v>14</v>
      </c>
      <c r="O6" s="3" t="s">
        <v>26</v>
      </c>
      <c r="P6" s="3" t="s">
        <v>24</v>
      </c>
      <c r="Q6" s="4">
        <f t="shared" si="0"/>
        <v>0.93939393939393945</v>
      </c>
      <c r="R6" s="4">
        <f t="shared" si="1"/>
        <v>1.9687039577300209</v>
      </c>
      <c r="S6" s="5">
        <f t="shared" si="2"/>
        <v>93.939393939393938</v>
      </c>
      <c r="T6" s="1" t="s">
        <v>52</v>
      </c>
    </row>
    <row r="7" spans="1:20" ht="28.8" x14ac:dyDescent="0.3">
      <c r="A7" s="1" t="s">
        <v>60</v>
      </c>
      <c r="B7" s="1">
        <v>22</v>
      </c>
      <c r="C7" s="1">
        <v>2</v>
      </c>
      <c r="D7" s="1" t="s">
        <v>58</v>
      </c>
      <c r="E7" s="1" t="s">
        <v>12</v>
      </c>
      <c r="F7" s="1">
        <v>2400</v>
      </c>
      <c r="G7" s="1">
        <f t="shared" si="3"/>
        <v>2.4</v>
      </c>
      <c r="H7" s="1">
        <v>48</v>
      </c>
      <c r="I7" s="1">
        <v>31</v>
      </c>
      <c r="J7" s="1">
        <f t="shared" si="4"/>
        <v>0.48</v>
      </c>
      <c r="K7" s="1">
        <v>38</v>
      </c>
      <c r="L7" s="1">
        <f t="shared" si="5"/>
        <v>266</v>
      </c>
      <c r="M7" s="1" t="s">
        <v>23</v>
      </c>
      <c r="N7" s="3" t="s">
        <v>15</v>
      </c>
      <c r="O7" s="3" t="s">
        <v>27</v>
      </c>
      <c r="P7" s="3" t="s">
        <v>23</v>
      </c>
      <c r="Q7" s="4">
        <f t="shared" si="0"/>
        <v>0.77419354838709675</v>
      </c>
      <c r="R7" s="4">
        <f t="shared" si="1"/>
        <v>2.1701388888888888</v>
      </c>
      <c r="S7" s="5">
        <f t="shared" si="2"/>
        <v>77.41935483870968</v>
      </c>
      <c r="T7" s="1" t="s">
        <v>52</v>
      </c>
    </row>
    <row r="8" spans="1:20" ht="28.8" x14ac:dyDescent="0.3">
      <c r="A8" s="1" t="s">
        <v>61</v>
      </c>
      <c r="B8" s="1">
        <v>25</v>
      </c>
      <c r="C8" s="1">
        <v>2</v>
      </c>
      <c r="D8" s="1" t="s">
        <v>51</v>
      </c>
      <c r="E8" s="1" t="s">
        <v>56</v>
      </c>
      <c r="F8" s="1">
        <v>3170</v>
      </c>
      <c r="G8" s="1">
        <f t="shared" si="3"/>
        <v>3.17</v>
      </c>
      <c r="H8" s="1">
        <v>51</v>
      </c>
      <c r="I8" s="1">
        <v>34</v>
      </c>
      <c r="J8" s="1">
        <f t="shared" si="4"/>
        <v>0.51</v>
      </c>
      <c r="K8" s="1">
        <v>38</v>
      </c>
      <c r="L8" s="1">
        <f t="shared" si="5"/>
        <v>266</v>
      </c>
      <c r="M8" s="1" t="s">
        <v>23</v>
      </c>
      <c r="N8" s="3" t="s">
        <v>14</v>
      </c>
      <c r="O8" s="3" t="s">
        <v>26</v>
      </c>
      <c r="P8" s="3" t="s">
        <v>24</v>
      </c>
      <c r="Q8" s="4">
        <f t="shared" si="0"/>
        <v>0.93235294117647061</v>
      </c>
      <c r="R8" s="4">
        <f t="shared" si="1"/>
        <v>2.3897294404113048</v>
      </c>
      <c r="S8" s="5">
        <f t="shared" si="2"/>
        <v>93.235294117647058</v>
      </c>
      <c r="T8" s="1" t="s">
        <v>52</v>
      </c>
    </row>
    <row r="9" spans="1:20" ht="28.8" x14ac:dyDescent="0.3">
      <c r="A9" s="1" t="s">
        <v>62</v>
      </c>
      <c r="B9" s="1">
        <v>30</v>
      </c>
      <c r="C9" s="1">
        <v>2</v>
      </c>
      <c r="D9" s="1" t="s">
        <v>51</v>
      </c>
      <c r="E9" s="1" t="s">
        <v>12</v>
      </c>
      <c r="F9" s="1">
        <v>3020</v>
      </c>
      <c r="G9" s="1">
        <f t="shared" si="3"/>
        <v>3.02</v>
      </c>
      <c r="H9" s="1">
        <v>49</v>
      </c>
      <c r="I9" s="1">
        <v>37</v>
      </c>
      <c r="J9" s="1">
        <f t="shared" si="4"/>
        <v>0.49</v>
      </c>
      <c r="K9" s="1">
        <v>38</v>
      </c>
      <c r="L9" s="1">
        <f t="shared" si="5"/>
        <v>266</v>
      </c>
      <c r="M9" s="1" t="s">
        <v>23</v>
      </c>
      <c r="N9" s="3" t="s">
        <v>14</v>
      </c>
      <c r="O9" s="3" t="s">
        <v>26</v>
      </c>
      <c r="P9" s="3" t="s">
        <v>24</v>
      </c>
      <c r="Q9" s="4">
        <f t="shared" si="0"/>
        <v>0.81621621621621621</v>
      </c>
      <c r="R9" s="4">
        <f t="shared" si="1"/>
        <v>2.5669576451988543</v>
      </c>
      <c r="S9" s="5">
        <f t="shared" si="2"/>
        <v>81.621621621621628</v>
      </c>
      <c r="T9" s="1" t="s">
        <v>52</v>
      </c>
    </row>
    <row r="10" spans="1:20" ht="28.8" x14ac:dyDescent="0.3">
      <c r="A10" s="1" t="s">
        <v>63</v>
      </c>
      <c r="B10" s="1">
        <v>32</v>
      </c>
      <c r="C10" s="1">
        <v>3</v>
      </c>
      <c r="D10" s="1" t="s">
        <v>51</v>
      </c>
      <c r="E10" s="1" t="s">
        <v>56</v>
      </c>
      <c r="F10" s="1">
        <v>3220</v>
      </c>
      <c r="G10" s="1">
        <f t="shared" si="3"/>
        <v>3.22</v>
      </c>
      <c r="H10" s="1">
        <v>51</v>
      </c>
      <c r="I10" s="1">
        <v>35</v>
      </c>
      <c r="J10" s="1">
        <f t="shared" si="4"/>
        <v>0.51</v>
      </c>
      <c r="K10" s="1">
        <v>38</v>
      </c>
      <c r="L10" s="1">
        <f t="shared" si="5"/>
        <v>266</v>
      </c>
      <c r="M10" s="1" t="s">
        <v>24</v>
      </c>
      <c r="N10" s="3" t="s">
        <v>14</v>
      </c>
      <c r="O10" s="3" t="s">
        <v>29</v>
      </c>
      <c r="P10" s="3" t="s">
        <v>24</v>
      </c>
      <c r="Q10" s="4">
        <f t="shared" si="0"/>
        <v>0.92</v>
      </c>
      <c r="R10" s="4">
        <f t="shared" si="1"/>
        <v>2.4274223337931868</v>
      </c>
      <c r="S10" s="5">
        <f t="shared" si="2"/>
        <v>92</v>
      </c>
      <c r="T10" s="1" t="s">
        <v>54</v>
      </c>
    </row>
    <row r="11" spans="1:20" ht="28.8" x14ac:dyDescent="0.3">
      <c r="A11" s="1" t="s">
        <v>64</v>
      </c>
      <c r="B11" s="1">
        <v>30</v>
      </c>
      <c r="C11" s="1">
        <v>3</v>
      </c>
      <c r="D11" s="1" t="s">
        <v>58</v>
      </c>
      <c r="E11" s="1" t="s">
        <v>56</v>
      </c>
      <c r="F11" s="1">
        <v>3370</v>
      </c>
      <c r="G11" s="1">
        <f t="shared" si="3"/>
        <v>3.37</v>
      </c>
      <c r="H11" s="1">
        <v>54</v>
      </c>
      <c r="I11" s="1">
        <v>36</v>
      </c>
      <c r="J11" s="1">
        <f t="shared" si="4"/>
        <v>0.54</v>
      </c>
      <c r="K11" s="1">
        <v>40</v>
      </c>
      <c r="L11" s="1">
        <f t="shared" si="5"/>
        <v>280</v>
      </c>
      <c r="M11" s="1" t="s">
        <v>23</v>
      </c>
      <c r="N11" s="3" t="s">
        <v>14</v>
      </c>
      <c r="O11" s="3" t="s">
        <v>26</v>
      </c>
      <c r="P11" s="3" t="s">
        <v>24</v>
      </c>
      <c r="Q11" s="4">
        <f t="shared" si="0"/>
        <v>0.93611111111111112</v>
      </c>
      <c r="R11" s="4">
        <f t="shared" si="1"/>
        <v>2.1401717217903773</v>
      </c>
      <c r="S11" s="5">
        <f t="shared" si="2"/>
        <v>93.611111111111114</v>
      </c>
      <c r="T11" s="1" t="s">
        <v>52</v>
      </c>
    </row>
    <row r="12" spans="1:20" ht="28.8" x14ac:dyDescent="0.3">
      <c r="A12" s="1" t="s">
        <v>65</v>
      </c>
      <c r="B12" s="1">
        <v>26</v>
      </c>
      <c r="C12" s="1">
        <v>4</v>
      </c>
      <c r="D12" s="1" t="s">
        <v>58</v>
      </c>
      <c r="E12" s="1" t="s">
        <v>56</v>
      </c>
      <c r="F12" s="1">
        <v>3200</v>
      </c>
      <c r="G12" s="1">
        <f t="shared" si="3"/>
        <v>3.2</v>
      </c>
      <c r="H12" s="1">
        <v>47</v>
      </c>
      <c r="I12" s="1">
        <v>35</v>
      </c>
      <c r="J12" s="1">
        <f t="shared" si="4"/>
        <v>0.47</v>
      </c>
      <c r="K12" s="1">
        <v>39</v>
      </c>
      <c r="L12" s="1">
        <f t="shared" si="5"/>
        <v>273</v>
      </c>
      <c r="M12" s="1" t="s">
        <v>24</v>
      </c>
      <c r="N12" s="3" t="s">
        <v>14</v>
      </c>
      <c r="O12" s="3" t="s">
        <v>29</v>
      </c>
      <c r="P12" s="3" t="s">
        <v>24</v>
      </c>
      <c r="Q12" s="4">
        <f t="shared" si="0"/>
        <v>0.91428571428571426</v>
      </c>
      <c r="R12" s="4">
        <f t="shared" si="1"/>
        <v>3.0821686909451662</v>
      </c>
      <c r="S12" s="5">
        <f t="shared" si="2"/>
        <v>91.428571428571431</v>
      </c>
      <c r="T12" s="1" t="s">
        <v>52</v>
      </c>
    </row>
    <row r="13" spans="1:20" ht="28.8" x14ac:dyDescent="0.3">
      <c r="A13" s="1" t="s">
        <v>66</v>
      </c>
      <c r="B13" s="1">
        <v>25</v>
      </c>
      <c r="C13" s="1">
        <v>3</v>
      </c>
      <c r="D13" s="1" t="s">
        <v>58</v>
      </c>
      <c r="E13" s="1" t="s">
        <v>56</v>
      </c>
      <c r="F13" s="1">
        <v>3250</v>
      </c>
      <c r="G13" s="1">
        <f t="shared" si="3"/>
        <v>3.25</v>
      </c>
      <c r="H13" s="1">
        <v>48</v>
      </c>
      <c r="I13" s="1">
        <v>33</v>
      </c>
      <c r="J13" s="1">
        <f t="shared" si="4"/>
        <v>0.48</v>
      </c>
      <c r="K13" s="1">
        <v>39</v>
      </c>
      <c r="L13" s="1">
        <f t="shared" si="5"/>
        <v>273</v>
      </c>
      <c r="M13" s="1" t="s">
        <v>23</v>
      </c>
      <c r="N13" s="3" t="s">
        <v>14</v>
      </c>
      <c r="O13" s="3" t="s">
        <v>26</v>
      </c>
      <c r="P13" s="3" t="s">
        <v>24</v>
      </c>
      <c r="Q13" s="4">
        <f t="shared" si="0"/>
        <v>0.98484848484848486</v>
      </c>
      <c r="R13" s="4">
        <f t="shared" si="1"/>
        <v>2.9387297453703702</v>
      </c>
      <c r="S13" s="5">
        <f t="shared" si="2"/>
        <v>98.484848484848484</v>
      </c>
      <c r="T13" s="1" t="s">
        <v>52</v>
      </c>
    </row>
    <row r="14" spans="1:20" ht="28.8" x14ac:dyDescent="0.3">
      <c r="A14" s="1" t="s">
        <v>67</v>
      </c>
      <c r="B14" s="1">
        <v>37</v>
      </c>
      <c r="C14" s="1">
        <v>4</v>
      </c>
      <c r="D14" s="1" t="s">
        <v>51</v>
      </c>
      <c r="E14" s="1" t="s">
        <v>56</v>
      </c>
      <c r="F14" s="1">
        <v>2860</v>
      </c>
      <c r="G14" s="1">
        <f t="shared" si="3"/>
        <v>2.86</v>
      </c>
      <c r="H14" s="1">
        <v>48</v>
      </c>
      <c r="I14" s="1">
        <v>35</v>
      </c>
      <c r="J14" s="1">
        <f t="shared" si="4"/>
        <v>0.48</v>
      </c>
      <c r="K14" s="1">
        <v>38</v>
      </c>
      <c r="L14" s="1">
        <f t="shared" si="5"/>
        <v>266</v>
      </c>
      <c r="M14" s="1" t="s">
        <v>23</v>
      </c>
      <c r="N14" s="3" t="s">
        <v>14</v>
      </c>
      <c r="O14" s="3" t="s">
        <v>26</v>
      </c>
      <c r="P14" s="3" t="s">
        <v>24</v>
      </c>
      <c r="Q14" s="4">
        <f t="shared" si="0"/>
        <v>0.81714285714285717</v>
      </c>
      <c r="R14" s="4">
        <f t="shared" si="1"/>
        <v>2.586082175925926</v>
      </c>
      <c r="S14" s="5">
        <f t="shared" si="2"/>
        <v>81.714285714285708</v>
      </c>
      <c r="T14" s="1" t="s">
        <v>52</v>
      </c>
    </row>
    <row r="15" spans="1:20" ht="28.8" x14ac:dyDescent="0.3">
      <c r="A15" s="1" t="s">
        <v>68</v>
      </c>
      <c r="B15" s="1">
        <v>31</v>
      </c>
      <c r="C15" s="1">
        <v>3</v>
      </c>
      <c r="D15" s="1" t="s">
        <v>58</v>
      </c>
      <c r="E15" s="1" t="s">
        <v>56</v>
      </c>
      <c r="F15" s="1">
        <v>3330</v>
      </c>
      <c r="G15" s="1">
        <f t="shared" si="3"/>
        <v>3.33</v>
      </c>
      <c r="H15" s="1">
        <v>53</v>
      </c>
      <c r="I15" s="1">
        <v>36</v>
      </c>
      <c r="J15" s="1">
        <f t="shared" si="4"/>
        <v>0.53</v>
      </c>
      <c r="K15" s="1">
        <v>38</v>
      </c>
      <c r="L15" s="1">
        <f t="shared" si="5"/>
        <v>266</v>
      </c>
      <c r="M15" s="1" t="s">
        <v>24</v>
      </c>
      <c r="N15" s="3" t="s">
        <v>14</v>
      </c>
      <c r="O15" s="3" t="s">
        <v>29</v>
      </c>
      <c r="P15" s="3" t="s">
        <v>24</v>
      </c>
      <c r="Q15" s="4">
        <f t="shared" si="0"/>
        <v>0.92500000000000004</v>
      </c>
      <c r="R15" s="4">
        <f t="shared" si="1"/>
        <v>2.236745769998052</v>
      </c>
      <c r="S15" s="5">
        <f t="shared" si="2"/>
        <v>92.5</v>
      </c>
      <c r="T15" s="1" t="s">
        <v>52</v>
      </c>
    </row>
    <row r="16" spans="1:20" ht="28.8" x14ac:dyDescent="0.3">
      <c r="A16" s="1" t="s">
        <v>69</v>
      </c>
      <c r="B16" s="1">
        <v>35</v>
      </c>
      <c r="C16" s="1">
        <v>3</v>
      </c>
      <c r="D16" s="1" t="s">
        <v>58</v>
      </c>
      <c r="E16" s="1" t="s">
        <v>12</v>
      </c>
      <c r="F16" s="1">
        <v>2900</v>
      </c>
      <c r="G16" s="1">
        <f t="shared" si="3"/>
        <v>2.9</v>
      </c>
      <c r="H16" s="1">
        <v>52</v>
      </c>
      <c r="I16" s="1">
        <v>35</v>
      </c>
      <c r="J16" s="1">
        <f t="shared" si="4"/>
        <v>0.52</v>
      </c>
      <c r="K16" s="1">
        <v>39</v>
      </c>
      <c r="L16" s="1">
        <f t="shared" si="5"/>
        <v>273</v>
      </c>
      <c r="M16" s="1" t="s">
        <v>24</v>
      </c>
      <c r="N16" s="3" t="s">
        <v>14</v>
      </c>
      <c r="O16" s="3" t="s">
        <v>29</v>
      </c>
      <c r="P16" s="3" t="s">
        <v>24</v>
      </c>
      <c r="Q16" s="4">
        <f t="shared" si="0"/>
        <v>0.82857142857142863</v>
      </c>
      <c r="R16" s="4">
        <f t="shared" si="1"/>
        <v>2.0624715521165227</v>
      </c>
      <c r="S16" s="5">
        <f t="shared" si="2"/>
        <v>82.857142857142861</v>
      </c>
      <c r="T16" s="1" t="s">
        <v>52</v>
      </c>
    </row>
    <row r="17" spans="1:20" ht="28.8" x14ac:dyDescent="0.3">
      <c r="A17" s="1" t="s">
        <v>70</v>
      </c>
      <c r="B17" s="1">
        <v>24</v>
      </c>
      <c r="C17" s="1">
        <v>1</v>
      </c>
      <c r="D17" s="1" t="s">
        <v>58</v>
      </c>
      <c r="E17" s="1" t="s">
        <v>56</v>
      </c>
      <c r="F17" s="1">
        <v>3100</v>
      </c>
      <c r="G17" s="1">
        <f t="shared" si="3"/>
        <v>3.1</v>
      </c>
      <c r="H17" s="1">
        <v>52</v>
      </c>
      <c r="I17" s="1">
        <v>34</v>
      </c>
      <c r="J17" s="1">
        <f t="shared" si="4"/>
        <v>0.52</v>
      </c>
      <c r="K17" s="1">
        <v>39</v>
      </c>
      <c r="L17" s="1">
        <f t="shared" si="5"/>
        <v>273</v>
      </c>
      <c r="M17" s="1" t="s">
        <v>24</v>
      </c>
      <c r="N17" s="3" t="s">
        <v>14</v>
      </c>
      <c r="O17" s="3" t="s">
        <v>29</v>
      </c>
      <c r="P17" s="3" t="s">
        <v>24</v>
      </c>
      <c r="Q17" s="4">
        <f t="shared" si="0"/>
        <v>0.91176470588235292</v>
      </c>
      <c r="R17" s="4">
        <f t="shared" si="1"/>
        <v>2.2047109695038691</v>
      </c>
      <c r="S17" s="5">
        <f t="shared" si="2"/>
        <v>91.17647058823529</v>
      </c>
      <c r="T17" s="1" t="s">
        <v>52</v>
      </c>
    </row>
    <row r="18" spans="1:20" ht="28.8" x14ac:dyDescent="0.3">
      <c r="A18" s="1" t="s">
        <v>71</v>
      </c>
      <c r="B18" s="1">
        <v>27</v>
      </c>
      <c r="C18" s="1">
        <v>1</v>
      </c>
      <c r="D18" s="1" t="s">
        <v>51</v>
      </c>
      <c r="E18" s="1" t="s">
        <v>56</v>
      </c>
      <c r="F18" s="1">
        <v>3310</v>
      </c>
      <c r="G18" s="1">
        <f t="shared" si="3"/>
        <v>3.31</v>
      </c>
      <c r="H18" s="1">
        <v>52</v>
      </c>
      <c r="I18" s="1">
        <v>34</v>
      </c>
      <c r="J18" s="1">
        <f t="shared" si="4"/>
        <v>0.52</v>
      </c>
      <c r="K18" s="1">
        <v>41</v>
      </c>
      <c r="L18" s="1">
        <f t="shared" si="5"/>
        <v>287</v>
      </c>
      <c r="M18" s="1" t="s">
        <v>24</v>
      </c>
      <c r="N18" s="3" t="s">
        <v>14</v>
      </c>
      <c r="O18" s="3" t="s">
        <v>29</v>
      </c>
      <c r="P18" s="3" t="s">
        <v>24</v>
      </c>
      <c r="Q18" s="4">
        <f t="shared" si="0"/>
        <v>0.97352941176470587</v>
      </c>
      <c r="R18" s="4">
        <f t="shared" si="1"/>
        <v>2.3540623577605828</v>
      </c>
      <c r="S18" s="5">
        <f t="shared" si="2"/>
        <v>97.352941176470594</v>
      </c>
      <c r="T18" s="1" t="s">
        <v>52</v>
      </c>
    </row>
    <row r="19" spans="1:20" ht="28.8" x14ac:dyDescent="0.3">
      <c r="A19" s="1" t="s">
        <v>72</v>
      </c>
      <c r="B19" s="1">
        <v>35</v>
      </c>
      <c r="C19" s="1">
        <v>5</v>
      </c>
      <c r="D19" s="1" t="s">
        <v>58</v>
      </c>
      <c r="E19" s="1" t="s">
        <v>12</v>
      </c>
      <c r="F19" s="1">
        <v>3000</v>
      </c>
      <c r="G19" s="1">
        <f t="shared" si="3"/>
        <v>3</v>
      </c>
      <c r="H19" s="1">
        <v>49</v>
      </c>
      <c r="I19" s="1">
        <v>34</v>
      </c>
      <c r="J19" s="1">
        <f t="shared" si="4"/>
        <v>0.49</v>
      </c>
      <c r="K19" s="1">
        <v>39</v>
      </c>
      <c r="L19" s="1">
        <f t="shared" si="5"/>
        <v>273</v>
      </c>
      <c r="M19" s="1" t="s">
        <v>24</v>
      </c>
      <c r="N19" s="3" t="s">
        <v>14</v>
      </c>
      <c r="O19" s="3" t="s">
        <v>29</v>
      </c>
      <c r="P19" s="3" t="s">
        <v>24</v>
      </c>
      <c r="Q19" s="4">
        <f t="shared" si="0"/>
        <v>0.88235294117647056</v>
      </c>
      <c r="R19" s="4">
        <f t="shared" si="1"/>
        <v>2.5499579256942262</v>
      </c>
      <c r="S19" s="5">
        <f t="shared" si="2"/>
        <v>88.235294117647058</v>
      </c>
      <c r="T19" s="1" t="s">
        <v>52</v>
      </c>
    </row>
    <row r="20" spans="1:20" ht="28.8" x14ac:dyDescent="0.3">
      <c r="A20" s="1" t="s">
        <v>73</v>
      </c>
      <c r="B20" s="1">
        <v>18</v>
      </c>
      <c r="C20" s="1">
        <v>1</v>
      </c>
      <c r="D20" s="1" t="s">
        <v>51</v>
      </c>
      <c r="E20" s="1" t="s">
        <v>56</v>
      </c>
      <c r="F20" s="1">
        <v>2870</v>
      </c>
      <c r="G20" s="1">
        <f t="shared" si="3"/>
        <v>2.87</v>
      </c>
      <c r="H20" s="1">
        <v>46</v>
      </c>
      <c r="I20" s="1">
        <v>32</v>
      </c>
      <c r="J20" s="1">
        <f t="shared" si="4"/>
        <v>0.46</v>
      </c>
      <c r="K20" s="1">
        <v>40</v>
      </c>
      <c r="L20" s="1">
        <f t="shared" si="5"/>
        <v>280</v>
      </c>
      <c r="M20" s="1" t="s">
        <v>24</v>
      </c>
      <c r="N20" s="3" t="s">
        <v>15</v>
      </c>
      <c r="O20" s="3" t="s">
        <v>28</v>
      </c>
      <c r="P20" s="3" t="s">
        <v>23</v>
      </c>
      <c r="Q20" s="4">
        <f t="shared" si="0"/>
        <v>0.89687499999999998</v>
      </c>
      <c r="R20" s="4">
        <f t="shared" si="1"/>
        <v>2.9485493548121968</v>
      </c>
      <c r="S20" s="5">
        <f t="shared" si="2"/>
        <v>89.6875</v>
      </c>
      <c r="T20" s="1" t="s">
        <v>54</v>
      </c>
    </row>
    <row r="21" spans="1:20" ht="28.8" x14ac:dyDescent="0.3">
      <c r="A21" s="1" t="s">
        <v>74</v>
      </c>
      <c r="B21" s="1">
        <v>25</v>
      </c>
      <c r="C21" s="1">
        <v>2</v>
      </c>
      <c r="D21" s="1" t="s">
        <v>58</v>
      </c>
      <c r="E21" s="1" t="s">
        <v>12</v>
      </c>
      <c r="F21" s="1">
        <v>2500</v>
      </c>
      <c r="G21" s="1">
        <f t="shared" si="3"/>
        <v>2.5</v>
      </c>
      <c r="H21" s="1">
        <v>49</v>
      </c>
      <c r="I21" s="1">
        <v>35</v>
      </c>
      <c r="J21" s="1">
        <f t="shared" si="4"/>
        <v>0.49</v>
      </c>
      <c r="K21" s="1">
        <v>39</v>
      </c>
      <c r="L21" s="1">
        <f t="shared" si="5"/>
        <v>273</v>
      </c>
      <c r="M21" s="1" t="s">
        <v>24</v>
      </c>
      <c r="N21" s="3" t="s">
        <v>15</v>
      </c>
      <c r="O21" s="3" t="s">
        <v>28</v>
      </c>
      <c r="P21" s="3" t="s">
        <v>23</v>
      </c>
      <c r="Q21" s="4">
        <f t="shared" si="0"/>
        <v>0.7142857142857143</v>
      </c>
      <c r="R21" s="4">
        <f t="shared" si="1"/>
        <v>2.1249649380785218</v>
      </c>
      <c r="S21" s="5">
        <f t="shared" si="2"/>
        <v>71.428571428571431</v>
      </c>
      <c r="T21" s="1" t="s">
        <v>52</v>
      </c>
    </row>
    <row r="22" spans="1:20" ht="28.8" x14ac:dyDescent="0.3">
      <c r="A22" s="1" t="s">
        <v>75</v>
      </c>
      <c r="B22" s="1">
        <v>27</v>
      </c>
      <c r="C22" s="1">
        <v>1</v>
      </c>
      <c r="D22" s="1" t="s">
        <v>51</v>
      </c>
      <c r="E22" s="1" t="s">
        <v>12</v>
      </c>
      <c r="F22" s="1">
        <v>2175</v>
      </c>
      <c r="G22" s="1">
        <f t="shared" si="3"/>
        <v>2.1749999999999998</v>
      </c>
      <c r="H22" s="1">
        <v>49</v>
      </c>
      <c r="I22" s="1">
        <v>33</v>
      </c>
      <c r="J22" s="1">
        <f t="shared" si="4"/>
        <v>0.49</v>
      </c>
      <c r="K22" s="1">
        <v>37</v>
      </c>
      <c r="L22" s="1">
        <f t="shared" si="5"/>
        <v>259</v>
      </c>
      <c r="M22" s="1" t="s">
        <v>23</v>
      </c>
      <c r="N22" s="3" t="s">
        <v>15</v>
      </c>
      <c r="O22" s="3" t="s">
        <v>27</v>
      </c>
      <c r="P22" s="3" t="s">
        <v>23</v>
      </c>
      <c r="Q22" s="4">
        <f t="shared" si="0"/>
        <v>0.65909090909090906</v>
      </c>
      <c r="R22" s="4">
        <f t="shared" si="1"/>
        <v>1.848719496128314</v>
      </c>
      <c r="S22" s="5">
        <f t="shared" si="2"/>
        <v>65.909090909090907</v>
      </c>
      <c r="T22" s="1" t="s">
        <v>54</v>
      </c>
    </row>
    <row r="23" spans="1:20" ht="28.8" x14ac:dyDescent="0.3">
      <c r="A23" s="1" t="s">
        <v>76</v>
      </c>
      <c r="B23" s="1">
        <v>33</v>
      </c>
      <c r="C23" s="1">
        <v>3</v>
      </c>
      <c r="D23" s="1" t="s">
        <v>58</v>
      </c>
      <c r="E23" s="1" t="s">
        <v>56</v>
      </c>
      <c r="F23" s="1">
        <v>3250</v>
      </c>
      <c r="G23" s="1">
        <f t="shared" si="3"/>
        <v>3.25</v>
      </c>
      <c r="H23" s="1">
        <v>50</v>
      </c>
      <c r="I23" s="1">
        <v>36</v>
      </c>
      <c r="J23" s="1">
        <f t="shared" si="4"/>
        <v>0.5</v>
      </c>
      <c r="K23" s="1">
        <v>37</v>
      </c>
      <c r="L23" s="1">
        <f t="shared" si="5"/>
        <v>259</v>
      </c>
      <c r="M23" s="1" t="s">
        <v>24</v>
      </c>
      <c r="N23" s="3" t="s">
        <v>14</v>
      </c>
      <c r="O23" s="3" t="s">
        <v>29</v>
      </c>
      <c r="P23" s="3" t="s">
        <v>24</v>
      </c>
      <c r="Q23" s="4">
        <f t="shared" si="0"/>
        <v>0.90277777777777779</v>
      </c>
      <c r="R23" s="4">
        <f t="shared" si="1"/>
        <v>2.6</v>
      </c>
      <c r="S23" s="5">
        <f t="shared" si="2"/>
        <v>90.277777777777771</v>
      </c>
      <c r="T23" s="1" t="s">
        <v>52</v>
      </c>
    </row>
    <row r="24" spans="1:20" ht="28.8" x14ac:dyDescent="0.3">
      <c r="A24" s="1" t="s">
        <v>77</v>
      </c>
      <c r="B24" s="1">
        <v>32</v>
      </c>
      <c r="C24" s="1">
        <v>4</v>
      </c>
      <c r="D24" s="1" t="s">
        <v>51</v>
      </c>
      <c r="E24" s="1" t="s">
        <v>56</v>
      </c>
      <c r="F24" s="1">
        <v>3710</v>
      </c>
      <c r="G24" s="1">
        <f t="shared" si="3"/>
        <v>3.71</v>
      </c>
      <c r="H24" s="1">
        <v>50</v>
      </c>
      <c r="I24" s="1">
        <v>36</v>
      </c>
      <c r="J24" s="1">
        <f t="shared" si="4"/>
        <v>0.5</v>
      </c>
      <c r="K24" s="1">
        <v>41</v>
      </c>
      <c r="L24" s="1">
        <f t="shared" si="5"/>
        <v>287</v>
      </c>
      <c r="M24" s="1" t="s">
        <v>24</v>
      </c>
      <c r="N24" s="3" t="s">
        <v>14</v>
      </c>
      <c r="O24" s="3" t="s">
        <v>29</v>
      </c>
      <c r="P24" s="3" t="s">
        <v>24</v>
      </c>
      <c r="Q24" s="4">
        <f t="shared" si="0"/>
        <v>1.0305555555555554</v>
      </c>
      <c r="R24" s="4">
        <f t="shared" si="1"/>
        <v>2.968</v>
      </c>
      <c r="S24" s="5">
        <f t="shared" si="2"/>
        <v>103.05555555555556</v>
      </c>
      <c r="T24" s="1" t="s">
        <v>52</v>
      </c>
    </row>
    <row r="25" spans="1:20" ht="28.8" x14ac:dyDescent="0.3">
      <c r="A25" s="1" t="s">
        <v>78</v>
      </c>
      <c r="B25" s="1">
        <v>30</v>
      </c>
      <c r="C25" s="1">
        <v>2</v>
      </c>
      <c r="D25" s="1" t="s">
        <v>58</v>
      </c>
      <c r="E25" s="1" t="s">
        <v>56</v>
      </c>
      <c r="F25" s="1">
        <v>3780</v>
      </c>
      <c r="G25" s="1">
        <f t="shared" si="3"/>
        <v>3.78</v>
      </c>
      <c r="H25" s="1">
        <v>51</v>
      </c>
      <c r="I25" s="1">
        <v>37</v>
      </c>
      <c r="J25" s="1">
        <f t="shared" si="4"/>
        <v>0.51</v>
      </c>
      <c r="K25" s="1">
        <v>40</v>
      </c>
      <c r="L25" s="1">
        <f t="shared" si="5"/>
        <v>280</v>
      </c>
      <c r="M25" s="1" t="s">
        <v>24</v>
      </c>
      <c r="N25" s="3" t="s">
        <v>14</v>
      </c>
      <c r="O25" s="3" t="s">
        <v>29</v>
      </c>
      <c r="P25" s="3" t="s">
        <v>24</v>
      </c>
      <c r="Q25" s="4">
        <f t="shared" si="0"/>
        <v>1.0216216216216216</v>
      </c>
      <c r="R25" s="4">
        <f t="shared" si="1"/>
        <v>2.8495827396702627</v>
      </c>
      <c r="S25" s="5">
        <f t="shared" si="2"/>
        <v>102.16216216216216</v>
      </c>
      <c r="T25" s="1" t="s">
        <v>52</v>
      </c>
    </row>
    <row r="26" spans="1:20" ht="28.8" x14ac:dyDescent="0.3">
      <c r="A26" s="1" t="s">
        <v>79</v>
      </c>
      <c r="B26" s="1">
        <v>31</v>
      </c>
      <c r="C26" s="1">
        <v>3</v>
      </c>
      <c r="D26" s="1" t="s">
        <v>51</v>
      </c>
      <c r="E26" s="1" t="s">
        <v>12</v>
      </c>
      <c r="F26" s="1">
        <v>2700</v>
      </c>
      <c r="G26" s="1">
        <f t="shared" si="3"/>
        <v>2.7</v>
      </c>
      <c r="H26" s="1">
        <v>50</v>
      </c>
      <c r="I26" s="1">
        <v>33</v>
      </c>
      <c r="J26" s="1">
        <f t="shared" si="4"/>
        <v>0.5</v>
      </c>
      <c r="K26" s="1">
        <v>39</v>
      </c>
      <c r="L26" s="1">
        <f t="shared" si="5"/>
        <v>273</v>
      </c>
      <c r="M26" s="1" t="s">
        <v>24</v>
      </c>
      <c r="N26" s="3" t="s">
        <v>14</v>
      </c>
      <c r="O26" s="3" t="s">
        <v>29</v>
      </c>
      <c r="P26" s="3" t="s">
        <v>24</v>
      </c>
      <c r="Q26" s="4">
        <f t="shared" si="0"/>
        <v>0.81818181818181823</v>
      </c>
      <c r="R26" s="4">
        <f t="shared" si="1"/>
        <v>2.16</v>
      </c>
      <c r="S26" s="5">
        <f t="shared" si="2"/>
        <v>81.818181818181813</v>
      </c>
      <c r="T26" s="1" t="s">
        <v>52</v>
      </c>
    </row>
    <row r="27" spans="1:20" ht="28.8" x14ac:dyDescent="0.3">
      <c r="A27" s="1" t="s">
        <v>80</v>
      </c>
      <c r="B27" s="1">
        <v>32</v>
      </c>
      <c r="C27" s="1">
        <v>2</v>
      </c>
      <c r="D27" s="1" t="s">
        <v>58</v>
      </c>
      <c r="E27" s="1" t="s">
        <v>56</v>
      </c>
      <c r="F27" s="1">
        <v>3300</v>
      </c>
      <c r="G27" s="1">
        <f t="shared" si="3"/>
        <v>3.3</v>
      </c>
      <c r="H27" s="1">
        <v>50</v>
      </c>
      <c r="I27" s="1">
        <v>37</v>
      </c>
      <c r="J27" s="1">
        <f t="shared" si="4"/>
        <v>0.5</v>
      </c>
      <c r="K27" s="1">
        <v>39</v>
      </c>
      <c r="L27" s="1">
        <f t="shared" si="5"/>
        <v>273</v>
      </c>
      <c r="M27" s="1" t="s">
        <v>24</v>
      </c>
      <c r="N27" s="3" t="s">
        <v>14</v>
      </c>
      <c r="O27" s="3" t="s">
        <v>29</v>
      </c>
      <c r="P27" s="3" t="s">
        <v>24</v>
      </c>
      <c r="Q27" s="4">
        <f t="shared" si="0"/>
        <v>0.89189189189189189</v>
      </c>
      <c r="R27" s="4">
        <f t="shared" si="1"/>
        <v>2.64</v>
      </c>
      <c r="S27" s="5">
        <f t="shared" si="2"/>
        <v>89.189189189189193</v>
      </c>
      <c r="T27" s="1" t="s">
        <v>52</v>
      </c>
    </row>
    <row r="28" spans="1:20" ht="28.8" x14ac:dyDescent="0.3">
      <c r="A28" s="1" t="s">
        <v>81</v>
      </c>
      <c r="B28" s="1">
        <v>29</v>
      </c>
      <c r="C28" s="1">
        <v>3</v>
      </c>
      <c r="D28" s="1" t="s">
        <v>58</v>
      </c>
      <c r="E28" s="1" t="s">
        <v>12</v>
      </c>
      <c r="F28" s="1">
        <v>2630</v>
      </c>
      <c r="G28" s="1">
        <f t="shared" si="3"/>
        <v>2.63</v>
      </c>
      <c r="H28" s="1">
        <v>51</v>
      </c>
      <c r="I28" s="1">
        <v>33</v>
      </c>
      <c r="J28" s="1">
        <f t="shared" si="4"/>
        <v>0.51</v>
      </c>
      <c r="K28" s="1">
        <v>38</v>
      </c>
      <c r="L28" s="1">
        <f t="shared" si="5"/>
        <v>266</v>
      </c>
      <c r="M28" s="1" t="s">
        <v>23</v>
      </c>
      <c r="N28" s="3" t="s">
        <v>14</v>
      </c>
      <c r="O28" s="3" t="s">
        <v>26</v>
      </c>
      <c r="P28" s="3" t="s">
        <v>24</v>
      </c>
      <c r="Q28" s="4">
        <f t="shared" si="0"/>
        <v>0.79696969696969699</v>
      </c>
      <c r="R28" s="4">
        <f t="shared" si="1"/>
        <v>1.9826461918869815</v>
      </c>
      <c r="S28" s="5">
        <f t="shared" si="2"/>
        <v>79.696969696969703</v>
      </c>
      <c r="T28" s="1" t="s">
        <v>52</v>
      </c>
    </row>
    <row r="29" spans="1:20" ht="28.8" x14ac:dyDescent="0.3">
      <c r="A29" s="1" t="s">
        <v>82</v>
      </c>
      <c r="B29" s="1">
        <v>24</v>
      </c>
      <c r="C29" s="1">
        <v>1</v>
      </c>
      <c r="D29" s="1" t="s">
        <v>51</v>
      </c>
      <c r="E29" s="1" t="s">
        <v>56</v>
      </c>
      <c r="F29" s="1">
        <v>2870</v>
      </c>
      <c r="G29" s="1">
        <f t="shared" si="3"/>
        <v>2.87</v>
      </c>
      <c r="H29" s="1">
        <v>51</v>
      </c>
      <c r="I29" s="1">
        <v>35</v>
      </c>
      <c r="J29" s="1">
        <f t="shared" si="4"/>
        <v>0.51</v>
      </c>
      <c r="K29" s="1">
        <v>38</v>
      </c>
      <c r="L29" s="1">
        <f t="shared" si="5"/>
        <v>266</v>
      </c>
      <c r="M29" s="1" t="s">
        <v>24</v>
      </c>
      <c r="N29" s="3" t="s">
        <v>14</v>
      </c>
      <c r="O29" s="3" t="s">
        <v>29</v>
      </c>
      <c r="P29" s="3" t="s">
        <v>24</v>
      </c>
      <c r="Q29" s="4">
        <f t="shared" si="0"/>
        <v>0.82</v>
      </c>
      <c r="R29" s="4">
        <f t="shared" si="1"/>
        <v>2.163572080120014</v>
      </c>
      <c r="S29" s="5">
        <f t="shared" si="2"/>
        <v>82</v>
      </c>
      <c r="T29" s="1" t="s">
        <v>52</v>
      </c>
    </row>
    <row r="30" spans="1:20" ht="28.8" x14ac:dyDescent="0.3">
      <c r="A30" s="1" t="s">
        <v>83</v>
      </c>
      <c r="B30" s="1">
        <v>22</v>
      </c>
      <c r="C30" s="1">
        <v>1</v>
      </c>
      <c r="D30" s="1" t="s">
        <v>51</v>
      </c>
      <c r="E30" s="1" t="s">
        <v>56</v>
      </c>
      <c r="F30" s="1">
        <v>3760</v>
      </c>
      <c r="G30" s="1">
        <f t="shared" si="3"/>
        <v>3.76</v>
      </c>
      <c r="H30" s="1">
        <v>51</v>
      </c>
      <c r="I30" s="1">
        <v>35</v>
      </c>
      <c r="J30" s="1">
        <f t="shared" si="4"/>
        <v>0.51</v>
      </c>
      <c r="K30" s="1">
        <v>39</v>
      </c>
      <c r="L30" s="1">
        <f t="shared" si="5"/>
        <v>273</v>
      </c>
      <c r="M30" s="1" t="s">
        <v>24</v>
      </c>
      <c r="N30" s="3" t="s">
        <v>14</v>
      </c>
      <c r="O30" s="3" t="s">
        <v>29</v>
      </c>
      <c r="P30" s="3" t="s">
        <v>24</v>
      </c>
      <c r="Q30" s="4">
        <f t="shared" si="0"/>
        <v>1.0742857142857143</v>
      </c>
      <c r="R30" s="4">
        <f t="shared" si="1"/>
        <v>2.8345055823175098</v>
      </c>
      <c r="S30" s="5">
        <f t="shared" si="2"/>
        <v>107.42857142857143</v>
      </c>
      <c r="T30" s="1" t="s">
        <v>52</v>
      </c>
    </row>
    <row r="31" spans="1:20" ht="28.8" x14ac:dyDescent="0.3">
      <c r="A31" s="1" t="s">
        <v>84</v>
      </c>
      <c r="B31" s="1">
        <v>19</v>
      </c>
      <c r="C31" s="1">
        <v>1</v>
      </c>
      <c r="D31" s="1" t="s">
        <v>51</v>
      </c>
      <c r="E31" s="1" t="s">
        <v>12</v>
      </c>
      <c r="F31" s="1">
        <v>3130</v>
      </c>
      <c r="G31" s="1">
        <f t="shared" si="3"/>
        <v>3.13</v>
      </c>
      <c r="H31" s="1">
        <v>52</v>
      </c>
      <c r="I31" s="1">
        <v>35</v>
      </c>
      <c r="J31" s="1">
        <f t="shared" si="4"/>
        <v>0.52</v>
      </c>
      <c r="K31" s="1">
        <v>38</v>
      </c>
      <c r="L31" s="1">
        <f t="shared" si="5"/>
        <v>266</v>
      </c>
      <c r="M31" s="1" t="s">
        <v>23</v>
      </c>
      <c r="N31" s="3" t="s">
        <v>14</v>
      </c>
      <c r="O31" s="3" t="s">
        <v>26</v>
      </c>
      <c r="P31" s="3" t="s">
        <v>24</v>
      </c>
      <c r="Q31" s="4">
        <f t="shared" si="0"/>
        <v>0.89428571428571424</v>
      </c>
      <c r="R31" s="4">
        <f t="shared" si="1"/>
        <v>2.2260468821119708</v>
      </c>
      <c r="S31" s="5">
        <f t="shared" si="2"/>
        <v>89.428571428571431</v>
      </c>
      <c r="T31" s="1" t="s">
        <v>52</v>
      </c>
    </row>
    <row r="32" spans="1:20" ht="28.8" x14ac:dyDescent="0.3">
      <c r="A32" s="1" t="s">
        <v>85</v>
      </c>
      <c r="B32" s="1">
        <v>36</v>
      </c>
      <c r="C32" s="1">
        <v>5</v>
      </c>
      <c r="D32" s="1" t="s">
        <v>51</v>
      </c>
      <c r="E32" s="1" t="s">
        <v>12</v>
      </c>
      <c r="F32" s="1">
        <v>4750</v>
      </c>
      <c r="G32" s="1">
        <f t="shared" si="3"/>
        <v>4.75</v>
      </c>
      <c r="H32" s="1">
        <v>58</v>
      </c>
      <c r="I32" s="1">
        <v>38</v>
      </c>
      <c r="J32" s="1">
        <f t="shared" si="4"/>
        <v>0.57999999999999996</v>
      </c>
      <c r="K32" s="1">
        <v>41</v>
      </c>
      <c r="L32" s="1">
        <f t="shared" si="5"/>
        <v>287</v>
      </c>
      <c r="M32" s="1" t="s">
        <v>24</v>
      </c>
      <c r="N32" s="3" t="s">
        <v>14</v>
      </c>
      <c r="O32" s="3" t="s">
        <v>29</v>
      </c>
      <c r="P32" s="3" t="s">
        <v>24</v>
      </c>
      <c r="Q32" s="4">
        <f t="shared" si="0"/>
        <v>1.25</v>
      </c>
      <c r="R32" s="4">
        <f t="shared" si="1"/>
        <v>2.4344991594571321</v>
      </c>
      <c r="S32" s="5">
        <f t="shared" si="2"/>
        <v>125</v>
      </c>
      <c r="T32" s="1" t="s">
        <v>52</v>
      </c>
    </row>
    <row r="33" spans="1:20" ht="28.8" x14ac:dyDescent="0.3">
      <c r="A33" s="1" t="s">
        <v>86</v>
      </c>
      <c r="B33" s="1">
        <v>18</v>
      </c>
      <c r="C33" s="1">
        <v>1</v>
      </c>
      <c r="D33" s="1" t="s">
        <v>51</v>
      </c>
      <c r="E33" s="1" t="s">
        <v>56</v>
      </c>
      <c r="F33" s="1">
        <v>3730</v>
      </c>
      <c r="G33" s="1">
        <f t="shared" si="3"/>
        <v>3.73</v>
      </c>
      <c r="H33" s="1">
        <v>50</v>
      </c>
      <c r="I33" s="1">
        <v>37</v>
      </c>
      <c r="J33" s="1">
        <f t="shared" si="4"/>
        <v>0.5</v>
      </c>
      <c r="K33" s="1">
        <v>40</v>
      </c>
      <c r="L33" s="1">
        <f t="shared" si="5"/>
        <v>280</v>
      </c>
      <c r="M33" s="1" t="s">
        <v>24</v>
      </c>
      <c r="N33" s="3" t="s">
        <v>14</v>
      </c>
      <c r="O33" s="3" t="s">
        <v>29</v>
      </c>
      <c r="P33" s="3" t="s">
        <v>24</v>
      </c>
      <c r="Q33" s="4">
        <f t="shared" si="0"/>
        <v>1.008108108108108</v>
      </c>
      <c r="R33" s="4">
        <f t="shared" si="1"/>
        <v>2.984</v>
      </c>
      <c r="S33" s="5">
        <f t="shared" si="2"/>
        <v>100.81081081081081</v>
      </c>
      <c r="T33" s="1" t="s">
        <v>54</v>
      </c>
    </row>
    <row r="34" spans="1:20" ht="28.8" x14ac:dyDescent="0.3">
      <c r="A34" s="1" t="s">
        <v>87</v>
      </c>
      <c r="B34" s="1">
        <v>21</v>
      </c>
      <c r="C34" s="1">
        <v>2</v>
      </c>
      <c r="D34" s="1" t="s">
        <v>58</v>
      </c>
      <c r="E34" s="1" t="s">
        <v>12</v>
      </c>
      <c r="F34" s="1">
        <v>3650</v>
      </c>
      <c r="G34" s="1">
        <f t="shared" si="3"/>
        <v>3.65</v>
      </c>
      <c r="H34" s="1">
        <v>50</v>
      </c>
      <c r="I34" s="1">
        <v>34</v>
      </c>
      <c r="J34" s="1">
        <f t="shared" si="4"/>
        <v>0.5</v>
      </c>
      <c r="K34" s="1">
        <v>37</v>
      </c>
      <c r="L34" s="1">
        <f t="shared" si="5"/>
        <v>259</v>
      </c>
      <c r="M34" s="1" t="s">
        <v>24</v>
      </c>
      <c r="N34" s="3" t="s">
        <v>14</v>
      </c>
      <c r="O34" s="3" t="s">
        <v>29</v>
      </c>
      <c r="P34" s="3" t="s">
        <v>24</v>
      </c>
      <c r="Q34" s="4">
        <f t="shared" ref="Q34:Q52" si="6">F34/(I34*100)</f>
        <v>1.0735294117647058</v>
      </c>
      <c r="R34" s="4">
        <f t="shared" ref="R34:R52" si="7">(F34*100)/(H34^3)</f>
        <v>2.92</v>
      </c>
      <c r="S34" s="5">
        <f t="shared" ref="S34:S52" si="8">F34/I34</f>
        <v>107.35294117647059</v>
      </c>
      <c r="T34" s="1" t="s">
        <v>52</v>
      </c>
    </row>
    <row r="35" spans="1:20" ht="28.8" x14ac:dyDescent="0.3">
      <c r="A35" s="1" t="s">
        <v>88</v>
      </c>
      <c r="B35" s="1">
        <v>34</v>
      </c>
      <c r="C35" s="1">
        <v>3</v>
      </c>
      <c r="D35" s="1" t="s">
        <v>51</v>
      </c>
      <c r="E35" s="1" t="s">
        <v>12</v>
      </c>
      <c r="F35" s="1">
        <v>3670</v>
      </c>
      <c r="G35" s="1">
        <f t="shared" si="3"/>
        <v>3.67</v>
      </c>
      <c r="H35" s="1">
        <v>51</v>
      </c>
      <c r="I35" s="1">
        <v>35</v>
      </c>
      <c r="J35" s="1">
        <f t="shared" si="4"/>
        <v>0.51</v>
      </c>
      <c r="K35" s="1">
        <v>39</v>
      </c>
      <c r="L35" s="1">
        <f t="shared" si="5"/>
        <v>273</v>
      </c>
      <c r="M35" s="1" t="s">
        <v>24</v>
      </c>
      <c r="N35" s="3" t="s">
        <v>14</v>
      </c>
      <c r="O35" s="3" t="s">
        <v>29</v>
      </c>
      <c r="P35" s="3" t="s">
        <v>24</v>
      </c>
      <c r="Q35" s="4">
        <f t="shared" si="6"/>
        <v>1.0485714285714285</v>
      </c>
      <c r="R35" s="4">
        <f t="shared" si="7"/>
        <v>2.7666583742301225</v>
      </c>
      <c r="S35" s="5">
        <f t="shared" si="8"/>
        <v>104.85714285714286</v>
      </c>
      <c r="T35" s="1" t="s">
        <v>52</v>
      </c>
    </row>
    <row r="36" spans="1:20" ht="28.8" x14ac:dyDescent="0.3">
      <c r="A36" s="1" t="s">
        <v>89</v>
      </c>
      <c r="B36" s="1">
        <v>37</v>
      </c>
      <c r="C36" s="1">
        <v>3</v>
      </c>
      <c r="D36" s="1" t="s">
        <v>51</v>
      </c>
      <c r="E36" s="1" t="s">
        <v>12</v>
      </c>
      <c r="F36" s="1">
        <v>3440</v>
      </c>
      <c r="G36" s="1">
        <f t="shared" si="3"/>
        <v>3.44</v>
      </c>
      <c r="H36" s="1">
        <v>50</v>
      </c>
      <c r="I36" s="1">
        <v>36</v>
      </c>
      <c r="J36" s="1">
        <f t="shared" si="4"/>
        <v>0.5</v>
      </c>
      <c r="K36" s="1">
        <v>39</v>
      </c>
      <c r="L36" s="1">
        <f t="shared" si="5"/>
        <v>273</v>
      </c>
      <c r="M36" s="1" t="s">
        <v>24</v>
      </c>
      <c r="N36" s="3" t="s">
        <v>14</v>
      </c>
      <c r="O36" s="3" t="s">
        <v>29</v>
      </c>
      <c r="P36" s="3" t="s">
        <v>24</v>
      </c>
      <c r="Q36" s="4">
        <f t="shared" si="6"/>
        <v>0.9555555555555556</v>
      </c>
      <c r="R36" s="4">
        <f t="shared" si="7"/>
        <v>2.7519999999999998</v>
      </c>
      <c r="S36" s="5">
        <f t="shared" si="8"/>
        <v>95.555555555555557</v>
      </c>
      <c r="T36" s="1" t="s">
        <v>54</v>
      </c>
    </row>
    <row r="37" spans="1:20" ht="28.8" x14ac:dyDescent="0.3">
      <c r="A37" s="1" t="s">
        <v>90</v>
      </c>
      <c r="B37" s="1">
        <v>25</v>
      </c>
      <c r="C37" s="1">
        <v>1</v>
      </c>
      <c r="D37" s="1" t="s">
        <v>58</v>
      </c>
      <c r="E37" s="1" t="s">
        <v>56</v>
      </c>
      <c r="F37" s="1">
        <v>2720</v>
      </c>
      <c r="G37" s="1">
        <f t="shared" si="3"/>
        <v>2.72</v>
      </c>
      <c r="H37" s="1">
        <v>48</v>
      </c>
      <c r="I37" s="1">
        <v>34</v>
      </c>
      <c r="J37" s="1">
        <f t="shared" si="4"/>
        <v>0.48</v>
      </c>
      <c r="K37" s="1">
        <v>40</v>
      </c>
      <c r="L37" s="1">
        <f t="shared" si="5"/>
        <v>280</v>
      </c>
      <c r="M37" s="1" t="s">
        <v>24</v>
      </c>
      <c r="N37" s="3" t="s">
        <v>15</v>
      </c>
      <c r="O37" s="3" t="s">
        <v>28</v>
      </c>
      <c r="P37" s="3" t="s">
        <v>23</v>
      </c>
      <c r="Q37" s="4">
        <f t="shared" si="6"/>
        <v>0.8</v>
      </c>
      <c r="R37" s="4">
        <f t="shared" si="7"/>
        <v>2.4594907407407409</v>
      </c>
      <c r="S37" s="5">
        <f t="shared" si="8"/>
        <v>80</v>
      </c>
      <c r="T37" s="1" t="s">
        <v>52</v>
      </c>
    </row>
    <row r="38" spans="1:20" ht="28.8" x14ac:dyDescent="0.3">
      <c r="A38" s="1" t="s">
        <v>91</v>
      </c>
      <c r="B38" s="1">
        <v>26</v>
      </c>
      <c r="C38" s="1">
        <v>2</v>
      </c>
      <c r="D38" s="1" t="s">
        <v>51</v>
      </c>
      <c r="E38" s="1" t="s">
        <v>56</v>
      </c>
      <c r="F38" s="1">
        <v>3650</v>
      </c>
      <c r="G38" s="1">
        <f t="shared" si="3"/>
        <v>3.65</v>
      </c>
      <c r="H38" s="1">
        <v>54</v>
      </c>
      <c r="I38" s="1">
        <v>37</v>
      </c>
      <c r="J38" s="1">
        <f t="shared" si="4"/>
        <v>0.54</v>
      </c>
      <c r="K38" s="1">
        <v>40</v>
      </c>
      <c r="L38" s="1">
        <f t="shared" si="5"/>
        <v>280</v>
      </c>
      <c r="M38" s="1" t="s">
        <v>24</v>
      </c>
      <c r="N38" s="3" t="s">
        <v>14</v>
      </c>
      <c r="O38" s="3" t="s">
        <v>29</v>
      </c>
      <c r="P38" s="3" t="s">
        <v>24</v>
      </c>
      <c r="Q38" s="4">
        <f t="shared" si="6"/>
        <v>0.98648648648648651</v>
      </c>
      <c r="R38" s="4">
        <f t="shared" si="7"/>
        <v>2.3179901437788955</v>
      </c>
      <c r="S38" s="5">
        <f t="shared" si="8"/>
        <v>98.648648648648646</v>
      </c>
      <c r="T38" s="1" t="s">
        <v>52</v>
      </c>
    </row>
    <row r="39" spans="1:20" ht="28.8" x14ac:dyDescent="0.3">
      <c r="A39" s="1" t="s">
        <v>92</v>
      </c>
      <c r="B39" s="1">
        <v>28</v>
      </c>
      <c r="C39" s="1">
        <v>3</v>
      </c>
      <c r="D39" s="1" t="s">
        <v>51</v>
      </c>
      <c r="E39" s="1" t="s">
        <v>56</v>
      </c>
      <c r="F39" s="1">
        <v>2620</v>
      </c>
      <c r="G39" s="1">
        <f t="shared" si="3"/>
        <v>2.62</v>
      </c>
      <c r="H39" s="1">
        <v>49</v>
      </c>
      <c r="I39" s="1">
        <v>33</v>
      </c>
      <c r="J39" s="1">
        <f t="shared" si="4"/>
        <v>0.49</v>
      </c>
      <c r="K39" s="1">
        <v>38</v>
      </c>
      <c r="L39" s="1">
        <f t="shared" si="5"/>
        <v>266</v>
      </c>
      <c r="M39" s="1" t="s">
        <v>23</v>
      </c>
      <c r="N39" s="3" t="s">
        <v>14</v>
      </c>
      <c r="O39" s="3" t="s">
        <v>26</v>
      </c>
      <c r="P39" s="3" t="s">
        <v>24</v>
      </c>
      <c r="Q39" s="4">
        <f t="shared" si="6"/>
        <v>0.79393939393939394</v>
      </c>
      <c r="R39" s="4">
        <f t="shared" si="7"/>
        <v>2.2269632551062908</v>
      </c>
      <c r="S39" s="5">
        <f t="shared" si="8"/>
        <v>79.393939393939391</v>
      </c>
      <c r="T39" s="1" t="s">
        <v>52</v>
      </c>
    </row>
    <row r="40" spans="1:20" ht="28.8" x14ac:dyDescent="0.3">
      <c r="A40" s="1" t="s">
        <v>93</v>
      </c>
      <c r="B40" s="1">
        <v>36</v>
      </c>
      <c r="C40" s="1">
        <v>3</v>
      </c>
      <c r="D40" s="1" t="s">
        <v>51</v>
      </c>
      <c r="E40" s="1" t="s">
        <v>56</v>
      </c>
      <c r="F40" s="1">
        <v>2460</v>
      </c>
      <c r="G40" s="1">
        <f t="shared" si="3"/>
        <v>2.46</v>
      </c>
      <c r="H40" s="1">
        <v>47</v>
      </c>
      <c r="I40" s="1">
        <v>33</v>
      </c>
      <c r="J40" s="1">
        <f t="shared" si="4"/>
        <v>0.47</v>
      </c>
      <c r="K40" s="1">
        <v>38</v>
      </c>
      <c r="L40" s="1">
        <f t="shared" si="5"/>
        <v>266</v>
      </c>
      <c r="M40" s="1" t="s">
        <v>24</v>
      </c>
      <c r="N40" s="3" t="s">
        <v>15</v>
      </c>
      <c r="O40" s="3" t="s">
        <v>28</v>
      </c>
      <c r="P40" s="3" t="s">
        <v>23</v>
      </c>
      <c r="Q40" s="4">
        <f t="shared" si="6"/>
        <v>0.74545454545454548</v>
      </c>
      <c r="R40" s="4">
        <f t="shared" si="7"/>
        <v>2.3694171811640965</v>
      </c>
      <c r="S40" s="5">
        <f t="shared" si="8"/>
        <v>74.545454545454547</v>
      </c>
      <c r="T40" s="1" t="s">
        <v>54</v>
      </c>
    </row>
    <row r="41" spans="1:20" ht="28.8" x14ac:dyDescent="0.3">
      <c r="A41" s="1" t="s">
        <v>94</v>
      </c>
      <c r="B41" s="1">
        <v>29</v>
      </c>
      <c r="C41" s="1">
        <v>3</v>
      </c>
      <c r="D41" s="1" t="s">
        <v>51</v>
      </c>
      <c r="E41" s="1" t="s">
        <v>12</v>
      </c>
      <c r="F41" s="1">
        <v>3170</v>
      </c>
      <c r="G41" s="1">
        <f t="shared" si="3"/>
        <v>3.17</v>
      </c>
      <c r="H41" s="1">
        <v>49</v>
      </c>
      <c r="I41" s="1">
        <v>34</v>
      </c>
      <c r="J41" s="1">
        <f t="shared" si="4"/>
        <v>0.49</v>
      </c>
      <c r="K41" s="1">
        <v>38</v>
      </c>
      <c r="L41" s="1">
        <f t="shared" si="5"/>
        <v>266</v>
      </c>
      <c r="M41" s="1" t="s">
        <v>23</v>
      </c>
      <c r="N41" s="3" t="s">
        <v>14</v>
      </c>
      <c r="O41" s="3" t="s">
        <v>26</v>
      </c>
      <c r="P41" s="3" t="s">
        <v>24</v>
      </c>
      <c r="Q41" s="4">
        <f t="shared" si="6"/>
        <v>0.93235294117647061</v>
      </c>
      <c r="R41" s="4">
        <f t="shared" si="7"/>
        <v>2.6944555414835656</v>
      </c>
      <c r="S41" s="5">
        <f t="shared" si="8"/>
        <v>93.235294117647058</v>
      </c>
      <c r="T41" s="1" t="s">
        <v>52</v>
      </c>
    </row>
    <row r="42" spans="1:20" ht="28.8" x14ac:dyDescent="0.3">
      <c r="A42" s="1" t="s">
        <v>95</v>
      </c>
      <c r="B42" s="1">
        <v>33</v>
      </c>
      <c r="C42" s="1">
        <v>3</v>
      </c>
      <c r="D42" s="1" t="s">
        <v>58</v>
      </c>
      <c r="E42" s="1" t="s">
        <v>56</v>
      </c>
      <c r="F42" s="1">
        <v>2660</v>
      </c>
      <c r="G42" s="1">
        <f t="shared" si="3"/>
        <v>2.66</v>
      </c>
      <c r="H42" s="1">
        <v>48</v>
      </c>
      <c r="I42" s="1">
        <v>34</v>
      </c>
      <c r="J42" s="1">
        <f t="shared" si="4"/>
        <v>0.48</v>
      </c>
      <c r="K42" s="1">
        <v>37</v>
      </c>
      <c r="L42" s="1">
        <f t="shared" si="5"/>
        <v>259</v>
      </c>
      <c r="M42" s="1" t="s">
        <v>24</v>
      </c>
      <c r="N42" s="3" t="s">
        <v>14</v>
      </c>
      <c r="O42" s="3" t="s">
        <v>29</v>
      </c>
      <c r="P42" s="3" t="s">
        <v>24</v>
      </c>
      <c r="Q42" s="4">
        <f t="shared" si="6"/>
        <v>0.78235294117647058</v>
      </c>
      <c r="R42" s="4">
        <f t="shared" si="7"/>
        <v>2.4052372685185186</v>
      </c>
      <c r="S42" s="5">
        <f t="shared" si="8"/>
        <v>78.235294117647058</v>
      </c>
      <c r="T42" s="1" t="s">
        <v>54</v>
      </c>
    </row>
    <row r="43" spans="1:20" ht="28.8" x14ac:dyDescent="0.3">
      <c r="A43" s="1" t="s">
        <v>96</v>
      </c>
      <c r="B43" s="1">
        <v>21</v>
      </c>
      <c r="C43" s="1">
        <v>1</v>
      </c>
      <c r="D43" s="1" t="s">
        <v>58</v>
      </c>
      <c r="E43" s="1" t="s">
        <v>56</v>
      </c>
      <c r="F43" s="1">
        <v>2730</v>
      </c>
      <c r="G43" s="1">
        <f t="shared" si="3"/>
        <v>2.73</v>
      </c>
      <c r="H43" s="1">
        <v>52</v>
      </c>
      <c r="I43" s="1">
        <v>34</v>
      </c>
      <c r="J43" s="1">
        <f t="shared" si="4"/>
        <v>0.52</v>
      </c>
      <c r="K43" s="1">
        <v>39</v>
      </c>
      <c r="L43" s="1">
        <f t="shared" si="5"/>
        <v>273</v>
      </c>
      <c r="M43" s="1" t="s">
        <v>24</v>
      </c>
      <c r="N43" s="3" t="s">
        <v>14</v>
      </c>
      <c r="O43" s="3" t="s">
        <v>29</v>
      </c>
      <c r="P43" s="3" t="s">
        <v>24</v>
      </c>
      <c r="Q43" s="4">
        <f t="shared" si="6"/>
        <v>0.80294117647058827</v>
      </c>
      <c r="R43" s="4">
        <f t="shared" si="7"/>
        <v>1.9415680473372781</v>
      </c>
      <c r="S43" s="5">
        <f t="shared" si="8"/>
        <v>80.294117647058826</v>
      </c>
      <c r="T43" s="1" t="s">
        <v>54</v>
      </c>
    </row>
    <row r="44" spans="1:20" ht="28.8" x14ac:dyDescent="0.3">
      <c r="A44" s="1" t="s">
        <v>97</v>
      </c>
      <c r="B44" s="1">
        <v>27</v>
      </c>
      <c r="C44" s="1">
        <v>2</v>
      </c>
      <c r="D44" s="1" t="s">
        <v>51</v>
      </c>
      <c r="E44" s="1" t="s">
        <v>56</v>
      </c>
      <c r="F44" s="1">
        <v>2200</v>
      </c>
      <c r="G44" s="1">
        <f t="shared" si="3"/>
        <v>2.2000000000000002</v>
      </c>
      <c r="H44" s="1">
        <v>45</v>
      </c>
      <c r="I44" s="1">
        <v>34</v>
      </c>
      <c r="J44" s="1">
        <f t="shared" si="4"/>
        <v>0.45</v>
      </c>
      <c r="K44" s="1">
        <v>37</v>
      </c>
      <c r="L44" s="1">
        <f t="shared" si="5"/>
        <v>259</v>
      </c>
      <c r="M44" s="1" t="s">
        <v>23</v>
      </c>
      <c r="N44" s="3" t="s">
        <v>15</v>
      </c>
      <c r="O44" s="3" t="s">
        <v>27</v>
      </c>
      <c r="P44" s="3" t="s">
        <v>23</v>
      </c>
      <c r="Q44" s="4">
        <f t="shared" si="6"/>
        <v>0.6470588235294118</v>
      </c>
      <c r="R44" s="4">
        <f t="shared" si="7"/>
        <v>2.4142661179698215</v>
      </c>
      <c r="S44" s="5">
        <f t="shared" si="8"/>
        <v>64.705882352941174</v>
      </c>
      <c r="T44" s="1" t="s">
        <v>52</v>
      </c>
    </row>
    <row r="45" spans="1:20" ht="28.8" x14ac:dyDescent="0.3">
      <c r="A45" s="1" t="s">
        <v>98</v>
      </c>
      <c r="B45" s="1">
        <v>25</v>
      </c>
      <c r="C45" s="1">
        <v>2</v>
      </c>
      <c r="D45" s="1" t="s">
        <v>58</v>
      </c>
      <c r="E45" s="1" t="s">
        <v>12</v>
      </c>
      <c r="F45" s="1">
        <v>3200</v>
      </c>
      <c r="G45" s="1">
        <f t="shared" si="3"/>
        <v>3.2</v>
      </c>
      <c r="H45" s="1">
        <v>49</v>
      </c>
      <c r="I45" s="1">
        <v>32</v>
      </c>
      <c r="J45" s="1">
        <f t="shared" si="4"/>
        <v>0.49</v>
      </c>
      <c r="K45" s="1">
        <v>39</v>
      </c>
      <c r="L45" s="1">
        <f t="shared" si="5"/>
        <v>273</v>
      </c>
      <c r="M45" s="1" t="s">
        <v>24</v>
      </c>
      <c r="N45" s="3" t="s">
        <v>14</v>
      </c>
      <c r="O45" s="3" t="s">
        <v>29</v>
      </c>
      <c r="P45" s="3" t="s">
        <v>24</v>
      </c>
      <c r="Q45" s="4">
        <f t="shared" si="6"/>
        <v>1</v>
      </c>
      <c r="R45" s="4">
        <f t="shared" si="7"/>
        <v>2.7199551207405079</v>
      </c>
      <c r="S45" s="5">
        <f t="shared" si="8"/>
        <v>100</v>
      </c>
      <c r="T45" s="1" t="s">
        <v>52</v>
      </c>
    </row>
    <row r="46" spans="1:20" ht="28.8" x14ac:dyDescent="0.3">
      <c r="A46" s="1" t="s">
        <v>99</v>
      </c>
      <c r="B46" s="1">
        <v>23</v>
      </c>
      <c r="C46" s="1">
        <v>1</v>
      </c>
      <c r="D46" s="1" t="s">
        <v>51</v>
      </c>
      <c r="E46" s="1" t="s">
        <v>56</v>
      </c>
      <c r="F46" s="1">
        <v>3160</v>
      </c>
      <c r="G46" s="1">
        <f t="shared" si="3"/>
        <v>3.16</v>
      </c>
      <c r="H46" s="1">
        <v>45</v>
      </c>
      <c r="I46" s="1">
        <v>36</v>
      </c>
      <c r="J46" s="1">
        <f t="shared" si="4"/>
        <v>0.45</v>
      </c>
      <c r="K46" s="1">
        <v>41</v>
      </c>
      <c r="L46" s="1">
        <f t="shared" si="5"/>
        <v>287</v>
      </c>
      <c r="M46" s="1" t="s">
        <v>24</v>
      </c>
      <c r="N46" s="3" t="s">
        <v>14</v>
      </c>
      <c r="O46" s="3" t="s">
        <v>29</v>
      </c>
      <c r="P46" s="3" t="s">
        <v>24</v>
      </c>
      <c r="Q46" s="4">
        <f t="shared" si="6"/>
        <v>0.87777777777777777</v>
      </c>
      <c r="R46" s="4">
        <f t="shared" si="7"/>
        <v>3.4677640603566529</v>
      </c>
      <c r="S46" s="5">
        <f t="shared" si="8"/>
        <v>87.777777777777771</v>
      </c>
      <c r="T46" s="1" t="s">
        <v>52</v>
      </c>
    </row>
    <row r="47" spans="1:20" ht="28.8" x14ac:dyDescent="0.3">
      <c r="A47" s="1" t="s">
        <v>100</v>
      </c>
      <c r="B47" s="1">
        <v>30</v>
      </c>
      <c r="C47" s="1">
        <v>2</v>
      </c>
      <c r="D47" s="1" t="s">
        <v>58</v>
      </c>
      <c r="E47" s="1" t="s">
        <v>56</v>
      </c>
      <c r="F47" s="1">
        <v>2480</v>
      </c>
      <c r="G47" s="1">
        <f t="shared" si="3"/>
        <v>2.48</v>
      </c>
      <c r="H47" s="1">
        <v>46</v>
      </c>
      <c r="I47" s="1">
        <v>34</v>
      </c>
      <c r="J47" s="1">
        <f t="shared" si="4"/>
        <v>0.46</v>
      </c>
      <c r="K47" s="1">
        <v>37</v>
      </c>
      <c r="L47" s="1">
        <f t="shared" si="5"/>
        <v>259</v>
      </c>
      <c r="M47" s="1" t="s">
        <v>23</v>
      </c>
      <c r="N47" s="3" t="s">
        <v>14</v>
      </c>
      <c r="O47" s="3" t="s">
        <v>26</v>
      </c>
      <c r="P47" s="3" t="s">
        <v>24</v>
      </c>
      <c r="Q47" s="4">
        <f t="shared" si="6"/>
        <v>0.72941176470588232</v>
      </c>
      <c r="R47" s="4">
        <f t="shared" si="7"/>
        <v>2.5478754006739543</v>
      </c>
      <c r="S47" s="5">
        <f t="shared" si="8"/>
        <v>72.941176470588232</v>
      </c>
      <c r="T47" s="1" t="s">
        <v>52</v>
      </c>
    </row>
    <row r="48" spans="1:20" ht="28.8" x14ac:dyDescent="0.3">
      <c r="A48" s="1" t="s">
        <v>101</v>
      </c>
      <c r="B48" s="1">
        <v>35</v>
      </c>
      <c r="C48" s="1">
        <v>2</v>
      </c>
      <c r="D48" s="1" t="s">
        <v>51</v>
      </c>
      <c r="E48" s="1" t="s">
        <v>12</v>
      </c>
      <c r="F48" s="1">
        <v>3235</v>
      </c>
      <c r="G48" s="1">
        <f t="shared" si="3"/>
        <v>3.2349999999999999</v>
      </c>
      <c r="H48" s="1">
        <v>52</v>
      </c>
      <c r="I48" s="1">
        <v>36</v>
      </c>
      <c r="J48" s="1">
        <f t="shared" si="4"/>
        <v>0.52</v>
      </c>
      <c r="K48" s="1">
        <v>41</v>
      </c>
      <c r="L48" s="1">
        <f t="shared" si="5"/>
        <v>287</v>
      </c>
      <c r="M48" s="1" t="s">
        <v>24</v>
      </c>
      <c r="N48" s="3" t="s">
        <v>14</v>
      </c>
      <c r="O48" s="3" t="s">
        <v>29</v>
      </c>
      <c r="P48" s="3" t="s">
        <v>24</v>
      </c>
      <c r="Q48" s="4">
        <f t="shared" si="6"/>
        <v>0.89861111111111114</v>
      </c>
      <c r="R48" s="4">
        <f t="shared" si="7"/>
        <v>2.3007225762403278</v>
      </c>
      <c r="S48" s="5">
        <f t="shared" si="8"/>
        <v>89.861111111111114</v>
      </c>
      <c r="T48" s="1" t="s">
        <v>54</v>
      </c>
    </row>
    <row r="49" spans="1:20" ht="28.8" x14ac:dyDescent="0.3">
      <c r="A49" s="1" t="s">
        <v>102</v>
      </c>
      <c r="B49" s="1">
        <v>28</v>
      </c>
      <c r="C49" s="1">
        <v>3</v>
      </c>
      <c r="D49" s="1" t="s">
        <v>51</v>
      </c>
      <c r="E49" s="1" t="s">
        <v>12</v>
      </c>
      <c r="F49" s="1">
        <v>3040</v>
      </c>
      <c r="G49" s="1">
        <f t="shared" si="3"/>
        <v>3.04</v>
      </c>
      <c r="H49" s="1">
        <v>49</v>
      </c>
      <c r="I49" s="1">
        <v>35</v>
      </c>
      <c r="J49" s="1">
        <f t="shared" si="4"/>
        <v>0.49</v>
      </c>
      <c r="K49" s="1">
        <v>40</v>
      </c>
      <c r="L49" s="1">
        <f t="shared" si="5"/>
        <v>280</v>
      </c>
      <c r="M49" s="1" t="s">
        <v>23</v>
      </c>
      <c r="N49" s="3" t="s">
        <v>14</v>
      </c>
      <c r="O49" s="3" t="s">
        <v>26</v>
      </c>
      <c r="P49" s="3" t="s">
        <v>24</v>
      </c>
      <c r="Q49" s="4">
        <f t="shared" si="6"/>
        <v>0.86857142857142855</v>
      </c>
      <c r="R49" s="4">
        <f t="shared" si="7"/>
        <v>2.5839573647034824</v>
      </c>
      <c r="S49" s="5">
        <f t="shared" si="8"/>
        <v>86.857142857142861</v>
      </c>
      <c r="T49" s="1" t="s">
        <v>52</v>
      </c>
    </row>
    <row r="50" spans="1:20" ht="28.8" x14ac:dyDescent="0.3">
      <c r="A50" s="1" t="s">
        <v>103</v>
      </c>
      <c r="B50" s="1">
        <v>19</v>
      </c>
      <c r="C50" s="1">
        <v>1</v>
      </c>
      <c r="D50" s="1" t="s">
        <v>58</v>
      </c>
      <c r="E50" s="1" t="s">
        <v>12</v>
      </c>
      <c r="F50" s="1">
        <v>2550</v>
      </c>
      <c r="G50" s="1">
        <f t="shared" si="3"/>
        <v>2.5499999999999998</v>
      </c>
      <c r="H50" s="1">
        <v>46</v>
      </c>
      <c r="I50" s="1">
        <v>33</v>
      </c>
      <c r="J50" s="1">
        <f t="shared" si="4"/>
        <v>0.46</v>
      </c>
      <c r="K50" s="1">
        <v>37</v>
      </c>
      <c r="L50" s="1">
        <f t="shared" si="5"/>
        <v>259</v>
      </c>
      <c r="M50" s="1" t="s">
        <v>23</v>
      </c>
      <c r="N50" s="3" t="s">
        <v>14</v>
      </c>
      <c r="O50" s="3" t="s">
        <v>26</v>
      </c>
      <c r="P50" s="3" t="s">
        <v>24</v>
      </c>
      <c r="Q50" s="4">
        <f t="shared" si="6"/>
        <v>0.77272727272727271</v>
      </c>
      <c r="R50" s="4">
        <f t="shared" si="7"/>
        <v>2.619791238596203</v>
      </c>
      <c r="S50" s="5">
        <f t="shared" si="8"/>
        <v>77.272727272727266</v>
      </c>
      <c r="T50" s="1" t="s">
        <v>54</v>
      </c>
    </row>
    <row r="51" spans="1:20" ht="28.8" x14ac:dyDescent="0.3">
      <c r="A51" s="1" t="s">
        <v>104</v>
      </c>
      <c r="B51" s="1">
        <v>34</v>
      </c>
      <c r="C51" s="1">
        <v>3</v>
      </c>
      <c r="D51" s="1" t="s">
        <v>58</v>
      </c>
      <c r="E51" s="1" t="s">
        <v>56</v>
      </c>
      <c r="F51" s="1">
        <v>3360</v>
      </c>
      <c r="G51" s="1">
        <f t="shared" si="3"/>
        <v>3.36</v>
      </c>
      <c r="H51" s="1">
        <v>52</v>
      </c>
      <c r="I51" s="1">
        <v>35</v>
      </c>
      <c r="J51" s="1">
        <f t="shared" si="4"/>
        <v>0.52</v>
      </c>
      <c r="K51" s="1">
        <v>41</v>
      </c>
      <c r="L51" s="1">
        <f t="shared" si="5"/>
        <v>287</v>
      </c>
      <c r="M51" s="1" t="s">
        <v>24</v>
      </c>
      <c r="N51" s="3" t="s">
        <v>14</v>
      </c>
      <c r="O51" s="3" t="s">
        <v>29</v>
      </c>
      <c r="P51" s="3" t="s">
        <v>24</v>
      </c>
      <c r="Q51" s="4">
        <f t="shared" si="6"/>
        <v>0.96</v>
      </c>
      <c r="R51" s="4">
        <f t="shared" si="7"/>
        <v>2.3896222121074193</v>
      </c>
      <c r="S51" s="5">
        <f t="shared" si="8"/>
        <v>96</v>
      </c>
      <c r="T51" s="1" t="s">
        <v>54</v>
      </c>
    </row>
    <row r="52" spans="1:20" ht="28.8" x14ac:dyDescent="0.3">
      <c r="A52" s="1" t="s">
        <v>105</v>
      </c>
      <c r="B52" s="1">
        <v>40</v>
      </c>
      <c r="C52" s="1">
        <v>3</v>
      </c>
      <c r="D52" s="1" t="s">
        <v>51</v>
      </c>
      <c r="E52" s="1" t="s">
        <v>12</v>
      </c>
      <c r="F52" s="1">
        <v>3370</v>
      </c>
      <c r="G52" s="1">
        <f t="shared" si="3"/>
        <v>3.37</v>
      </c>
      <c r="H52" s="1">
        <v>50</v>
      </c>
      <c r="I52" s="1">
        <v>36</v>
      </c>
      <c r="J52" s="1">
        <f t="shared" si="4"/>
        <v>0.5</v>
      </c>
      <c r="K52" s="1">
        <v>41</v>
      </c>
      <c r="L52" s="1">
        <f t="shared" si="5"/>
        <v>287</v>
      </c>
      <c r="M52" s="1" t="s">
        <v>24</v>
      </c>
      <c r="N52" s="3" t="s">
        <v>14</v>
      </c>
      <c r="O52" s="3" t="s">
        <v>29</v>
      </c>
      <c r="P52" s="3" t="s">
        <v>24</v>
      </c>
      <c r="Q52" s="4">
        <f t="shared" si="6"/>
        <v>0.93611111111111112</v>
      </c>
      <c r="R52" s="4">
        <f t="shared" si="7"/>
        <v>2.6960000000000002</v>
      </c>
      <c r="S52" s="5">
        <f t="shared" si="8"/>
        <v>93.611111111111114</v>
      </c>
      <c r="T52" s="1" t="s">
        <v>52</v>
      </c>
    </row>
    <row r="53" spans="1:20" ht="28.8" x14ac:dyDescent="0.3">
      <c r="A53" s="1" t="s">
        <v>106</v>
      </c>
      <c r="B53" s="1">
        <v>33</v>
      </c>
      <c r="C53" s="1">
        <v>2</v>
      </c>
      <c r="D53" s="1" t="s">
        <v>51</v>
      </c>
      <c r="E53" s="1" t="s">
        <v>56</v>
      </c>
      <c r="F53" s="1">
        <v>3320</v>
      </c>
      <c r="G53" s="1">
        <f t="shared" si="3"/>
        <v>3.32</v>
      </c>
      <c r="K53" s="1">
        <v>39</v>
      </c>
      <c r="L53" s="1">
        <f t="shared" si="5"/>
        <v>273</v>
      </c>
      <c r="M53" s="1" t="s">
        <v>24</v>
      </c>
      <c r="N53" s="3" t="s">
        <v>14</v>
      </c>
      <c r="O53" s="3" t="s">
        <v>29</v>
      </c>
      <c r="P53" s="3" t="s">
        <v>24</v>
      </c>
      <c r="Q53" s="4"/>
      <c r="R53" s="4"/>
      <c r="T53" s="1" t="s">
        <v>52</v>
      </c>
    </row>
    <row r="54" spans="1:20" ht="28.8" x14ac:dyDescent="0.3">
      <c r="A54" s="1" t="s">
        <v>107</v>
      </c>
      <c r="B54" s="1">
        <v>31</v>
      </c>
      <c r="C54" s="1">
        <v>2</v>
      </c>
      <c r="D54" s="1" t="s">
        <v>51</v>
      </c>
      <c r="E54" s="1" t="s">
        <v>12</v>
      </c>
      <c r="F54" s="1">
        <v>3330</v>
      </c>
      <c r="G54" s="1">
        <f t="shared" si="3"/>
        <v>3.33</v>
      </c>
      <c r="H54" s="1">
        <v>56</v>
      </c>
      <c r="I54" s="1">
        <v>35</v>
      </c>
      <c r="J54" s="1">
        <f t="shared" si="4"/>
        <v>0.56000000000000005</v>
      </c>
      <c r="K54" s="1">
        <v>39</v>
      </c>
      <c r="L54" s="1">
        <f t="shared" si="5"/>
        <v>273</v>
      </c>
      <c r="M54" s="1" t="s">
        <v>24</v>
      </c>
      <c r="N54" s="3" t="s">
        <v>14</v>
      </c>
      <c r="O54" s="3" t="s">
        <v>29</v>
      </c>
      <c r="P54" s="3" t="s">
        <v>24</v>
      </c>
      <c r="Q54" s="4">
        <f>F54/(I54*100)</f>
        <v>0.9514285714285714</v>
      </c>
      <c r="R54" s="4">
        <f>(F54*100)/(H54^3)</f>
        <v>1.896182580174927</v>
      </c>
      <c r="S54" s="5">
        <f>F54/I54</f>
        <v>95.142857142857139</v>
      </c>
      <c r="T54" s="1" t="s">
        <v>52</v>
      </c>
    </row>
    <row r="55" spans="1:20" ht="28.8" x14ac:dyDescent="0.3">
      <c r="A55" s="1" t="s">
        <v>108</v>
      </c>
      <c r="B55" s="1">
        <v>21</v>
      </c>
      <c r="C55" s="1">
        <v>1</v>
      </c>
      <c r="D55" s="1" t="s">
        <v>51</v>
      </c>
      <c r="E55" s="1" t="s">
        <v>56</v>
      </c>
      <c r="F55" s="1">
        <v>3470</v>
      </c>
      <c r="G55" s="1">
        <f t="shared" si="3"/>
        <v>3.47</v>
      </c>
      <c r="H55" s="1">
        <v>44</v>
      </c>
      <c r="I55" s="1">
        <v>32</v>
      </c>
      <c r="J55" s="1">
        <f t="shared" si="4"/>
        <v>0.44</v>
      </c>
      <c r="K55" s="1">
        <v>39</v>
      </c>
      <c r="L55" s="1">
        <f t="shared" si="5"/>
        <v>273</v>
      </c>
      <c r="M55" s="1" t="s">
        <v>24</v>
      </c>
      <c r="N55" s="3" t="s">
        <v>14</v>
      </c>
      <c r="O55" s="3" t="s">
        <v>29</v>
      </c>
      <c r="P55" s="3" t="s">
        <v>24</v>
      </c>
      <c r="Q55" s="4">
        <f>F55/(I55*100)</f>
        <v>1.0843750000000001</v>
      </c>
      <c r="R55" s="4">
        <f>(F55*100)/(H55^3)</f>
        <v>4.073534936138242</v>
      </c>
      <c r="S55" s="5">
        <f>F55/I55</f>
        <v>108.4375</v>
      </c>
      <c r="T55" s="1" t="s">
        <v>52</v>
      </c>
    </row>
    <row r="56" spans="1:20" ht="28.8" x14ac:dyDescent="0.3">
      <c r="A56" s="1" t="s">
        <v>109</v>
      </c>
      <c r="B56" s="1">
        <v>36</v>
      </c>
      <c r="C56" s="1">
        <v>5</v>
      </c>
      <c r="D56" s="1" t="s">
        <v>51</v>
      </c>
      <c r="E56" s="1" t="s">
        <v>56</v>
      </c>
      <c r="F56" s="1">
        <v>2765</v>
      </c>
      <c r="G56" s="1">
        <f t="shared" si="3"/>
        <v>2.7650000000000001</v>
      </c>
      <c r="H56" s="1">
        <v>47</v>
      </c>
      <c r="I56" s="1">
        <v>36</v>
      </c>
      <c r="J56" s="1">
        <f t="shared" si="4"/>
        <v>0.47</v>
      </c>
      <c r="K56" s="1">
        <v>40</v>
      </c>
      <c r="L56" s="1">
        <f t="shared" si="5"/>
        <v>280</v>
      </c>
      <c r="M56" s="1" t="s">
        <v>24</v>
      </c>
      <c r="N56" s="3" t="s">
        <v>15</v>
      </c>
      <c r="O56" s="3" t="s">
        <v>28</v>
      </c>
      <c r="P56" s="3" t="s">
        <v>23</v>
      </c>
      <c r="Q56" s="4">
        <f>F56/(I56*100)</f>
        <v>0.7680555555555556</v>
      </c>
      <c r="R56" s="4">
        <f>(F56*100)/(H56^3)</f>
        <v>2.6631863845198076</v>
      </c>
      <c r="S56" s="5">
        <f>F56/I56</f>
        <v>76.805555555555557</v>
      </c>
      <c r="T56" s="1" t="s">
        <v>54</v>
      </c>
    </row>
    <row r="57" spans="1:20" ht="28.8" x14ac:dyDescent="0.3">
      <c r="A57" s="1" t="s">
        <v>110</v>
      </c>
      <c r="B57" s="1">
        <v>40</v>
      </c>
      <c r="C57" s="1">
        <v>4</v>
      </c>
      <c r="D57" s="1" t="s">
        <v>51</v>
      </c>
      <c r="E57" s="1" t="s">
        <v>12</v>
      </c>
      <c r="F57" s="1">
        <v>2540</v>
      </c>
      <c r="G57" s="1">
        <f t="shared" si="3"/>
        <v>2.54</v>
      </c>
      <c r="H57" s="1">
        <v>48</v>
      </c>
      <c r="I57" s="1">
        <v>33</v>
      </c>
      <c r="J57" s="1">
        <f t="shared" si="4"/>
        <v>0.48</v>
      </c>
      <c r="K57" s="1">
        <v>38</v>
      </c>
      <c r="L57" s="1">
        <f t="shared" si="5"/>
        <v>266</v>
      </c>
      <c r="M57" s="1" t="s">
        <v>24</v>
      </c>
      <c r="N57" s="3" t="s">
        <v>14</v>
      </c>
      <c r="O57" s="3" t="s">
        <v>29</v>
      </c>
      <c r="P57" s="3" t="s">
        <v>24</v>
      </c>
      <c r="Q57" s="4">
        <f>F57/(I57*100)</f>
        <v>0.76969696969696966</v>
      </c>
      <c r="R57" s="4">
        <f>(F57*100)/(H57^3)</f>
        <v>2.296730324074074</v>
      </c>
      <c r="S57" s="5">
        <f>F57/I57</f>
        <v>76.969696969696969</v>
      </c>
      <c r="T57" s="1" t="s">
        <v>54</v>
      </c>
    </row>
    <row r="58" spans="1:20" ht="28.8" x14ac:dyDescent="0.3">
      <c r="A58" s="1" t="s">
        <v>111</v>
      </c>
      <c r="B58" s="1">
        <v>34</v>
      </c>
      <c r="C58" s="1">
        <v>4</v>
      </c>
      <c r="D58" s="1" t="s">
        <v>51</v>
      </c>
      <c r="E58" s="1" t="s">
        <v>12</v>
      </c>
      <c r="F58" s="1">
        <v>4560</v>
      </c>
      <c r="G58" s="1">
        <f t="shared" si="3"/>
        <v>4.5599999999999996</v>
      </c>
      <c r="K58" s="1">
        <v>40</v>
      </c>
      <c r="L58" s="1">
        <f t="shared" si="5"/>
        <v>280</v>
      </c>
      <c r="M58" s="1" t="s">
        <v>24</v>
      </c>
      <c r="N58" s="3" t="s">
        <v>14</v>
      </c>
      <c r="O58" s="3" t="s">
        <v>29</v>
      </c>
      <c r="P58" s="3" t="s">
        <v>24</v>
      </c>
      <c r="Q58" s="4"/>
      <c r="R58" s="4"/>
      <c r="T58" s="1" t="s">
        <v>52</v>
      </c>
    </row>
    <row r="59" spans="1:20" ht="28.8" x14ac:dyDescent="0.3">
      <c r="A59" s="1" t="s">
        <v>112</v>
      </c>
      <c r="B59" s="1">
        <v>21</v>
      </c>
      <c r="C59" s="1">
        <v>2</v>
      </c>
      <c r="D59" s="1" t="s">
        <v>58</v>
      </c>
      <c r="E59" s="1" t="s">
        <v>12</v>
      </c>
      <c r="F59" s="1">
        <v>2900</v>
      </c>
      <c r="G59" s="1">
        <f t="shared" si="3"/>
        <v>2.9</v>
      </c>
      <c r="H59" s="1">
        <v>52</v>
      </c>
      <c r="I59" s="1">
        <v>33</v>
      </c>
      <c r="J59" s="1">
        <f t="shared" si="4"/>
        <v>0.52</v>
      </c>
      <c r="K59" s="1">
        <v>38</v>
      </c>
      <c r="L59" s="1">
        <f t="shared" si="5"/>
        <v>266</v>
      </c>
      <c r="M59" s="1" t="s">
        <v>23</v>
      </c>
      <c r="N59" s="3" t="s">
        <v>14</v>
      </c>
      <c r="O59" s="3" t="s">
        <v>26</v>
      </c>
      <c r="P59" s="3" t="s">
        <v>24</v>
      </c>
      <c r="Q59" s="4">
        <f>F59/(I59*100)</f>
        <v>0.87878787878787878</v>
      </c>
      <c r="R59" s="4">
        <f>(F59*100)/(H59^3)</f>
        <v>2.0624715521165227</v>
      </c>
      <c r="S59" s="5">
        <f>F59/I59</f>
        <v>87.878787878787875</v>
      </c>
      <c r="T59" s="1" t="s">
        <v>52</v>
      </c>
    </row>
    <row r="60" spans="1:20" ht="28.8" x14ac:dyDescent="0.3">
      <c r="A60" s="1" t="s">
        <v>113</v>
      </c>
      <c r="B60" s="1">
        <v>31</v>
      </c>
      <c r="C60" s="1">
        <v>2</v>
      </c>
      <c r="D60" s="1" t="s">
        <v>58</v>
      </c>
      <c r="E60" s="1" t="s">
        <v>56</v>
      </c>
      <c r="F60" s="1">
        <v>2500</v>
      </c>
      <c r="G60" s="1">
        <f t="shared" si="3"/>
        <v>2.5</v>
      </c>
      <c r="K60" s="1">
        <v>37</v>
      </c>
      <c r="L60" s="1">
        <f t="shared" si="5"/>
        <v>259</v>
      </c>
      <c r="M60" s="1" t="s">
        <v>24</v>
      </c>
      <c r="N60" s="3" t="s">
        <v>14</v>
      </c>
      <c r="O60" s="3" t="s">
        <v>29</v>
      </c>
      <c r="P60" s="3" t="s">
        <v>24</v>
      </c>
      <c r="Q60" s="4"/>
      <c r="R60" s="4"/>
      <c r="T60" s="1" t="s">
        <v>54</v>
      </c>
    </row>
    <row r="61" spans="1:20" ht="28.8" x14ac:dyDescent="0.3">
      <c r="A61" s="1" t="s">
        <v>114</v>
      </c>
      <c r="B61" s="1">
        <v>36</v>
      </c>
      <c r="C61" s="1">
        <v>2</v>
      </c>
      <c r="D61" s="1" t="s">
        <v>51</v>
      </c>
      <c r="E61" s="1" t="s">
        <v>56</v>
      </c>
      <c r="F61" s="1">
        <v>2765</v>
      </c>
      <c r="G61" s="1">
        <f t="shared" si="3"/>
        <v>2.7650000000000001</v>
      </c>
      <c r="I61" s="1">
        <v>36</v>
      </c>
      <c r="K61" s="1">
        <v>38</v>
      </c>
      <c r="L61" s="1">
        <f t="shared" si="5"/>
        <v>266</v>
      </c>
      <c r="M61" s="1" t="s">
        <v>24</v>
      </c>
      <c r="N61" s="3" t="s">
        <v>14</v>
      </c>
      <c r="O61" s="3" t="s">
        <v>29</v>
      </c>
      <c r="P61" s="3" t="s">
        <v>24</v>
      </c>
      <c r="Q61" s="4">
        <f t="shared" ref="Q61:Q82" si="9">F61/(I61*100)</f>
        <v>0.7680555555555556</v>
      </c>
      <c r="R61" s="4"/>
      <c r="S61" s="5">
        <f t="shared" ref="S61:S66" si="10">F61/I61</f>
        <v>76.805555555555557</v>
      </c>
      <c r="T61" s="1" t="s">
        <v>54</v>
      </c>
    </row>
    <row r="62" spans="1:20" ht="28.8" x14ac:dyDescent="0.3">
      <c r="A62" s="1" t="s">
        <v>115</v>
      </c>
      <c r="B62" s="1">
        <v>32</v>
      </c>
      <c r="C62" s="1">
        <v>3</v>
      </c>
      <c r="D62" s="1" t="s">
        <v>51</v>
      </c>
      <c r="E62" s="1" t="s">
        <v>12</v>
      </c>
      <c r="F62" s="1">
        <v>3390</v>
      </c>
      <c r="G62" s="1">
        <f t="shared" si="3"/>
        <v>3.39</v>
      </c>
      <c r="H62" s="1">
        <v>50</v>
      </c>
      <c r="I62" s="1">
        <v>33</v>
      </c>
      <c r="J62" s="1">
        <f t="shared" si="4"/>
        <v>0.5</v>
      </c>
      <c r="K62" s="1">
        <v>41</v>
      </c>
      <c r="L62" s="1">
        <f t="shared" si="5"/>
        <v>287</v>
      </c>
      <c r="M62" s="1" t="s">
        <v>23</v>
      </c>
      <c r="N62" s="3" t="s">
        <v>14</v>
      </c>
      <c r="O62" s="3" t="s">
        <v>26</v>
      </c>
      <c r="P62" s="3" t="s">
        <v>24</v>
      </c>
      <c r="Q62" s="4">
        <f t="shared" si="9"/>
        <v>1.0272727272727273</v>
      </c>
      <c r="R62" s="4">
        <f>(F62*100)/(H62^3)</f>
        <v>2.7120000000000002</v>
      </c>
      <c r="S62" s="5">
        <f t="shared" si="10"/>
        <v>102.72727272727273</v>
      </c>
      <c r="T62" s="1" t="s">
        <v>52</v>
      </c>
    </row>
    <row r="63" spans="1:20" ht="28.8" x14ac:dyDescent="0.3">
      <c r="A63" s="1" t="s">
        <v>116</v>
      </c>
      <c r="B63" s="1">
        <v>23</v>
      </c>
      <c r="C63" s="1">
        <v>1</v>
      </c>
      <c r="D63" s="1" t="s">
        <v>58</v>
      </c>
      <c r="E63" s="1" t="s">
        <v>12</v>
      </c>
      <c r="F63" s="1">
        <v>2970</v>
      </c>
      <c r="G63" s="1">
        <f t="shared" si="3"/>
        <v>2.97</v>
      </c>
      <c r="H63" s="1">
        <v>52</v>
      </c>
      <c r="I63" s="1">
        <v>33</v>
      </c>
      <c r="J63" s="1">
        <f t="shared" si="4"/>
        <v>0.52</v>
      </c>
      <c r="K63" s="1">
        <v>38</v>
      </c>
      <c r="L63" s="1">
        <f t="shared" si="5"/>
        <v>266</v>
      </c>
      <c r="M63" s="1" t="s">
        <v>24</v>
      </c>
      <c r="N63" s="3" t="s">
        <v>14</v>
      </c>
      <c r="O63" s="3" t="s">
        <v>29</v>
      </c>
      <c r="P63" s="3" t="s">
        <v>24</v>
      </c>
      <c r="Q63" s="4">
        <f t="shared" si="9"/>
        <v>0.9</v>
      </c>
      <c r="R63" s="4">
        <f>(F63*100)/(H63^3)</f>
        <v>2.1122553482020936</v>
      </c>
      <c r="S63" s="5">
        <f t="shared" si="10"/>
        <v>90</v>
      </c>
      <c r="T63" s="1" t="s">
        <v>52</v>
      </c>
    </row>
    <row r="64" spans="1:20" ht="28.8" x14ac:dyDescent="0.3">
      <c r="A64" s="1" t="s">
        <v>117</v>
      </c>
      <c r="B64" s="1">
        <v>29</v>
      </c>
      <c r="C64" s="1">
        <v>4</v>
      </c>
      <c r="D64" s="1" t="s">
        <v>51</v>
      </c>
      <c r="E64" s="1" t="s">
        <v>12</v>
      </c>
      <c r="F64" s="1">
        <v>2660</v>
      </c>
      <c r="G64" s="1">
        <f t="shared" si="3"/>
        <v>2.66</v>
      </c>
      <c r="I64" s="1">
        <v>33</v>
      </c>
      <c r="K64" s="1">
        <v>38</v>
      </c>
      <c r="L64" s="1">
        <f t="shared" si="5"/>
        <v>266</v>
      </c>
      <c r="M64" s="1" t="s">
        <v>24</v>
      </c>
      <c r="N64" s="3" t="s">
        <v>14</v>
      </c>
      <c r="O64" s="3" t="s">
        <v>29</v>
      </c>
      <c r="P64" s="3" t="s">
        <v>24</v>
      </c>
      <c r="Q64" s="4">
        <f t="shared" si="9"/>
        <v>0.80606060606060603</v>
      </c>
      <c r="R64" s="4"/>
      <c r="S64" s="5">
        <f t="shared" si="10"/>
        <v>80.606060606060609</v>
      </c>
      <c r="T64" s="1" t="s">
        <v>54</v>
      </c>
    </row>
    <row r="65" spans="1:20" ht="28.8" x14ac:dyDescent="0.3">
      <c r="A65" s="1" t="s">
        <v>118</v>
      </c>
      <c r="B65" s="1">
        <v>26</v>
      </c>
      <c r="C65" s="1">
        <v>1</v>
      </c>
      <c r="D65" s="1" t="s">
        <v>51</v>
      </c>
      <c r="E65" s="1" t="s">
        <v>12</v>
      </c>
      <c r="F65" s="1">
        <v>2730</v>
      </c>
      <c r="G65" s="1">
        <f t="shared" si="3"/>
        <v>2.73</v>
      </c>
      <c r="H65" s="1">
        <v>52</v>
      </c>
      <c r="I65" s="1">
        <v>36</v>
      </c>
      <c r="J65" s="1">
        <f t="shared" si="4"/>
        <v>0.52</v>
      </c>
      <c r="K65" s="1">
        <v>41</v>
      </c>
      <c r="L65" s="1">
        <f t="shared" si="5"/>
        <v>287</v>
      </c>
      <c r="M65" s="1" t="s">
        <v>24</v>
      </c>
      <c r="N65" s="3" t="s">
        <v>15</v>
      </c>
      <c r="O65" s="3" t="s">
        <v>28</v>
      </c>
      <c r="P65" s="3" t="s">
        <v>23</v>
      </c>
      <c r="Q65" s="4">
        <f t="shared" si="9"/>
        <v>0.7583333333333333</v>
      </c>
      <c r="R65" s="4">
        <f>(F65*100)/(H65^3)</f>
        <v>1.9415680473372781</v>
      </c>
      <c r="S65" s="5">
        <f t="shared" si="10"/>
        <v>75.833333333333329</v>
      </c>
      <c r="T65" s="1" t="s">
        <v>52</v>
      </c>
    </row>
    <row r="66" spans="1:20" ht="28.8" x14ac:dyDescent="0.3">
      <c r="A66" s="1" t="s">
        <v>119</v>
      </c>
      <c r="B66" s="1">
        <v>38</v>
      </c>
      <c r="C66" s="1">
        <v>2</v>
      </c>
      <c r="D66" s="1" t="s">
        <v>51</v>
      </c>
      <c r="E66" s="1" t="s">
        <v>12</v>
      </c>
      <c r="F66" s="1">
        <v>2920</v>
      </c>
      <c r="G66" s="1">
        <f t="shared" si="3"/>
        <v>2.92</v>
      </c>
      <c r="H66" s="1">
        <v>52</v>
      </c>
      <c r="I66" s="1">
        <v>35</v>
      </c>
      <c r="J66" s="1">
        <f t="shared" si="4"/>
        <v>0.52</v>
      </c>
      <c r="K66" s="1">
        <v>38</v>
      </c>
      <c r="L66" s="1">
        <f t="shared" si="5"/>
        <v>266</v>
      </c>
      <c r="M66" s="1" t="s">
        <v>24</v>
      </c>
      <c r="N66" s="3" t="s">
        <v>14</v>
      </c>
      <c r="O66" s="3" t="s">
        <v>29</v>
      </c>
      <c r="P66" s="3" t="s">
        <v>24</v>
      </c>
      <c r="Q66" s="4">
        <f t="shared" si="9"/>
        <v>0.8342857142857143</v>
      </c>
      <c r="R66" s="4">
        <f>(F66*100)/(H66^3)</f>
        <v>2.0766954938552571</v>
      </c>
      <c r="S66" s="5">
        <f t="shared" si="10"/>
        <v>83.428571428571431</v>
      </c>
      <c r="T66" s="1" t="s">
        <v>54</v>
      </c>
    </row>
    <row r="67" spans="1:20" ht="28.8" x14ac:dyDescent="0.3">
      <c r="A67" s="1" t="s">
        <v>120</v>
      </c>
      <c r="B67" s="1">
        <v>27</v>
      </c>
      <c r="C67" s="1">
        <v>2</v>
      </c>
      <c r="D67" s="1" t="s">
        <v>58</v>
      </c>
      <c r="E67" s="1" t="s">
        <v>12</v>
      </c>
      <c r="F67" s="1">
        <v>3050</v>
      </c>
      <c r="G67" s="1">
        <f t="shared" ref="G67:G82" si="11">F67/1000</f>
        <v>3.05</v>
      </c>
      <c r="H67" s="1">
        <v>49</v>
      </c>
      <c r="I67" s="1">
        <v>34</v>
      </c>
      <c r="J67" s="1">
        <f t="shared" ref="J67:J82" si="12">H67/100</f>
        <v>0.49</v>
      </c>
      <c r="K67" s="1">
        <v>38</v>
      </c>
      <c r="L67" s="1">
        <f t="shared" ref="L67:L82" si="13">K67*7</f>
        <v>266</v>
      </c>
      <c r="M67" s="1" t="s">
        <v>23</v>
      </c>
      <c r="N67" s="3" t="s">
        <v>14</v>
      </c>
      <c r="O67" s="3" t="s">
        <v>26</v>
      </c>
      <c r="P67" s="3" t="s">
        <v>24</v>
      </c>
      <c r="Q67" s="4">
        <f t="shared" si="9"/>
        <v>0.8970588235294118</v>
      </c>
      <c r="R67" s="4">
        <f t="shared" ref="R67:R82" si="14">(F67*100)/(H67^3)</f>
        <v>2.5924572244557966</v>
      </c>
      <c r="S67" s="5">
        <f t="shared" ref="S67:S82" si="15">F67/I67</f>
        <v>89.705882352941174</v>
      </c>
      <c r="T67" s="1" t="s">
        <v>54</v>
      </c>
    </row>
    <row r="68" spans="1:20" ht="28.8" x14ac:dyDescent="0.3">
      <c r="A68" s="1" t="s">
        <v>121</v>
      </c>
      <c r="B68" s="1">
        <v>29</v>
      </c>
      <c r="C68" s="1">
        <v>3</v>
      </c>
      <c r="D68" s="1" t="s">
        <v>58</v>
      </c>
      <c r="E68" s="1" t="s">
        <v>56</v>
      </c>
      <c r="F68" s="1">
        <v>2610</v>
      </c>
      <c r="G68" s="1">
        <f t="shared" si="11"/>
        <v>2.61</v>
      </c>
      <c r="H68" s="1">
        <v>48</v>
      </c>
      <c r="I68" s="1">
        <v>33</v>
      </c>
      <c r="J68" s="1">
        <f t="shared" si="12"/>
        <v>0.48</v>
      </c>
      <c r="K68" s="1">
        <v>37</v>
      </c>
      <c r="L68" s="1">
        <f t="shared" si="13"/>
        <v>259</v>
      </c>
      <c r="M68" s="1" t="s">
        <v>23</v>
      </c>
      <c r="N68" s="3" t="s">
        <v>14</v>
      </c>
      <c r="O68" s="3" t="s">
        <v>26</v>
      </c>
      <c r="P68" s="3" t="s">
        <v>24</v>
      </c>
      <c r="Q68" s="4">
        <f t="shared" si="9"/>
        <v>0.79090909090909089</v>
      </c>
      <c r="R68" s="4">
        <f t="shared" si="14"/>
        <v>2.3600260416666665</v>
      </c>
      <c r="S68" s="5">
        <f t="shared" si="15"/>
        <v>79.090909090909093</v>
      </c>
      <c r="T68" s="1" t="s">
        <v>52</v>
      </c>
    </row>
    <row r="69" spans="1:20" ht="28.8" x14ac:dyDescent="0.3">
      <c r="A69" s="1" t="s">
        <v>122</v>
      </c>
      <c r="B69" s="1">
        <v>37</v>
      </c>
      <c r="C69" s="1">
        <v>3</v>
      </c>
      <c r="D69" s="1" t="s">
        <v>51</v>
      </c>
      <c r="E69" s="1" t="s">
        <v>56</v>
      </c>
      <c r="F69" s="1">
        <v>3385</v>
      </c>
      <c r="G69" s="1">
        <f t="shared" si="11"/>
        <v>3.3849999999999998</v>
      </c>
      <c r="H69" s="1">
        <v>52</v>
      </c>
      <c r="I69" s="1">
        <v>36</v>
      </c>
      <c r="J69" s="1">
        <f t="shared" si="12"/>
        <v>0.52</v>
      </c>
      <c r="K69" s="1">
        <v>40</v>
      </c>
      <c r="L69" s="1">
        <f t="shared" si="13"/>
        <v>280</v>
      </c>
      <c r="M69" s="1" t="s">
        <v>24</v>
      </c>
      <c r="N69" s="3" t="s">
        <v>14</v>
      </c>
      <c r="O69" s="3" t="s">
        <v>29</v>
      </c>
      <c r="P69" s="3" t="s">
        <v>24</v>
      </c>
      <c r="Q69" s="4">
        <f t="shared" si="9"/>
        <v>0.94027777777777777</v>
      </c>
      <c r="R69" s="4">
        <f t="shared" si="14"/>
        <v>2.4074021392808373</v>
      </c>
      <c r="S69" s="5">
        <f t="shared" si="15"/>
        <v>94.027777777777771</v>
      </c>
      <c r="T69" s="1" t="s">
        <v>54</v>
      </c>
    </row>
    <row r="70" spans="1:20" ht="28.8" x14ac:dyDescent="0.3">
      <c r="A70" s="1" t="s">
        <v>123</v>
      </c>
      <c r="B70" s="1">
        <v>38</v>
      </c>
      <c r="C70" s="1">
        <v>4</v>
      </c>
      <c r="D70" s="1" t="s">
        <v>58</v>
      </c>
      <c r="E70" s="1" t="s">
        <v>12</v>
      </c>
      <c r="F70" s="1">
        <v>3540</v>
      </c>
      <c r="G70" s="1">
        <f t="shared" si="11"/>
        <v>3.54</v>
      </c>
      <c r="H70" s="1">
        <v>52</v>
      </c>
      <c r="I70" s="1">
        <v>37</v>
      </c>
      <c r="J70" s="1">
        <f t="shared" si="12"/>
        <v>0.52</v>
      </c>
      <c r="K70" s="1">
        <v>39</v>
      </c>
      <c r="L70" s="1">
        <f t="shared" si="13"/>
        <v>273</v>
      </c>
      <c r="M70" s="1" t="s">
        <v>24</v>
      </c>
      <c r="N70" s="3" t="s">
        <v>14</v>
      </c>
      <c r="O70" s="3" t="s">
        <v>29</v>
      </c>
      <c r="P70" s="3" t="s">
        <v>24</v>
      </c>
      <c r="Q70" s="4">
        <f t="shared" si="9"/>
        <v>0.95675675675675675</v>
      </c>
      <c r="R70" s="4">
        <f t="shared" si="14"/>
        <v>2.5176376877560309</v>
      </c>
      <c r="S70" s="5">
        <f t="shared" si="15"/>
        <v>95.675675675675677</v>
      </c>
      <c r="T70" s="1" t="s">
        <v>52</v>
      </c>
    </row>
    <row r="71" spans="1:20" ht="28.8" x14ac:dyDescent="0.3">
      <c r="A71" s="1" t="s">
        <v>124</v>
      </c>
      <c r="B71" s="1">
        <v>33</v>
      </c>
      <c r="C71" s="1">
        <v>4</v>
      </c>
      <c r="D71" s="1" t="s">
        <v>58</v>
      </c>
      <c r="E71" s="1" t="s">
        <v>12</v>
      </c>
      <c r="F71" s="1">
        <v>2680</v>
      </c>
      <c r="G71" s="1">
        <f t="shared" si="11"/>
        <v>2.68</v>
      </c>
      <c r="H71" s="1">
        <v>50</v>
      </c>
      <c r="I71" s="1">
        <v>31</v>
      </c>
      <c r="J71" s="1">
        <f t="shared" si="12"/>
        <v>0.5</v>
      </c>
      <c r="K71" s="1">
        <v>39</v>
      </c>
      <c r="L71" s="1">
        <f t="shared" si="13"/>
        <v>273</v>
      </c>
      <c r="M71" s="1" t="s">
        <v>24</v>
      </c>
      <c r="N71" s="3" t="s">
        <v>14</v>
      </c>
      <c r="O71" s="3" t="s">
        <v>29</v>
      </c>
      <c r="P71" s="3" t="s">
        <v>24</v>
      </c>
      <c r="Q71" s="4">
        <f t="shared" si="9"/>
        <v>0.86451612903225805</v>
      </c>
      <c r="R71" s="4">
        <f t="shared" si="14"/>
        <v>2.1440000000000001</v>
      </c>
      <c r="S71" s="5">
        <f t="shared" si="15"/>
        <v>86.451612903225808</v>
      </c>
      <c r="T71" s="1" t="s">
        <v>52</v>
      </c>
    </row>
    <row r="72" spans="1:20" ht="28.8" x14ac:dyDescent="0.3">
      <c r="A72" s="1" t="s">
        <v>125</v>
      </c>
      <c r="B72" s="1">
        <v>27</v>
      </c>
      <c r="C72" s="1">
        <v>2</v>
      </c>
      <c r="D72" s="1" t="s">
        <v>58</v>
      </c>
      <c r="E72" s="1" t="s">
        <v>56</v>
      </c>
      <c r="F72" s="1">
        <v>2800</v>
      </c>
      <c r="G72" s="1">
        <f t="shared" si="11"/>
        <v>2.8</v>
      </c>
      <c r="H72" s="1">
        <v>50</v>
      </c>
      <c r="I72" s="1">
        <v>34</v>
      </c>
      <c r="J72" s="1">
        <f t="shared" si="12"/>
        <v>0.5</v>
      </c>
      <c r="K72" s="1">
        <v>40</v>
      </c>
      <c r="L72" s="1">
        <f t="shared" si="13"/>
        <v>280</v>
      </c>
      <c r="M72" s="1" t="s">
        <v>24</v>
      </c>
      <c r="N72" s="3" t="s">
        <v>15</v>
      </c>
      <c r="O72" s="3" t="s">
        <v>28</v>
      </c>
      <c r="P72" s="3" t="s">
        <v>23</v>
      </c>
      <c r="Q72" s="4">
        <f t="shared" si="9"/>
        <v>0.82352941176470584</v>
      </c>
      <c r="R72" s="4">
        <f t="shared" si="14"/>
        <v>2.2400000000000002</v>
      </c>
      <c r="S72" s="5">
        <f t="shared" si="15"/>
        <v>82.352941176470594</v>
      </c>
      <c r="T72" s="1" t="s">
        <v>54</v>
      </c>
    </row>
    <row r="73" spans="1:20" ht="28.8" x14ac:dyDescent="0.3">
      <c r="A73" s="1" t="s">
        <v>126</v>
      </c>
      <c r="B73" s="1">
        <v>25</v>
      </c>
      <c r="C73" s="1">
        <v>1</v>
      </c>
      <c r="D73" s="1" t="s">
        <v>51</v>
      </c>
      <c r="E73" s="1" t="s">
        <v>12</v>
      </c>
      <c r="F73" s="1">
        <v>2760</v>
      </c>
      <c r="G73" s="1">
        <f t="shared" si="11"/>
        <v>2.76</v>
      </c>
      <c r="H73" s="1">
        <v>51</v>
      </c>
      <c r="I73" s="1">
        <v>33</v>
      </c>
      <c r="J73" s="1">
        <f t="shared" si="12"/>
        <v>0.51</v>
      </c>
      <c r="K73" s="1">
        <v>39</v>
      </c>
      <c r="L73" s="1">
        <f t="shared" si="13"/>
        <v>273</v>
      </c>
      <c r="M73" s="1" t="s">
        <v>24</v>
      </c>
      <c r="N73" s="3" t="s">
        <v>14</v>
      </c>
      <c r="O73" s="3" t="s">
        <v>29</v>
      </c>
      <c r="P73" s="3" t="s">
        <v>24</v>
      </c>
      <c r="Q73" s="4">
        <f t="shared" si="9"/>
        <v>0.83636363636363631</v>
      </c>
      <c r="R73" s="4">
        <f t="shared" si="14"/>
        <v>2.0806477146798743</v>
      </c>
      <c r="S73" s="5">
        <f t="shared" si="15"/>
        <v>83.63636363636364</v>
      </c>
      <c r="T73" s="1" t="s">
        <v>52</v>
      </c>
    </row>
    <row r="74" spans="1:20" ht="28.8" x14ac:dyDescent="0.3">
      <c r="A74" s="1" t="s">
        <v>127</v>
      </c>
      <c r="B74" s="1">
        <v>28</v>
      </c>
      <c r="C74" s="1">
        <v>1</v>
      </c>
      <c r="D74" s="1" t="s">
        <v>58</v>
      </c>
      <c r="E74" s="1" t="s">
        <v>12</v>
      </c>
      <c r="F74" s="1">
        <v>2960</v>
      </c>
      <c r="G74" s="1">
        <f t="shared" si="11"/>
        <v>2.96</v>
      </c>
      <c r="H74" s="1">
        <v>50</v>
      </c>
      <c r="I74" s="1">
        <v>33</v>
      </c>
      <c r="J74" s="1">
        <f t="shared" si="12"/>
        <v>0.5</v>
      </c>
      <c r="K74" s="1">
        <v>39</v>
      </c>
      <c r="L74" s="1">
        <f t="shared" si="13"/>
        <v>273</v>
      </c>
      <c r="M74" s="1" t="s">
        <v>23</v>
      </c>
      <c r="N74" s="3" t="s">
        <v>14</v>
      </c>
      <c r="O74" s="3" t="s">
        <v>26</v>
      </c>
      <c r="P74" s="3" t="s">
        <v>24</v>
      </c>
      <c r="Q74" s="4">
        <f t="shared" si="9"/>
        <v>0.89696969696969697</v>
      </c>
      <c r="R74" s="4">
        <f t="shared" si="14"/>
        <v>2.3679999999999999</v>
      </c>
      <c r="S74" s="5">
        <f t="shared" si="15"/>
        <v>89.696969696969703</v>
      </c>
      <c r="T74" s="1" t="s">
        <v>52</v>
      </c>
    </row>
    <row r="75" spans="1:20" ht="28.8" x14ac:dyDescent="0.3">
      <c r="A75" s="1" t="s">
        <v>128</v>
      </c>
      <c r="B75" s="1">
        <v>23</v>
      </c>
      <c r="C75" s="1">
        <v>2</v>
      </c>
      <c r="D75" s="1" t="s">
        <v>58</v>
      </c>
      <c r="E75" s="1" t="s">
        <v>56</v>
      </c>
      <c r="F75" s="1">
        <v>3920</v>
      </c>
      <c r="G75" s="1">
        <f t="shared" si="11"/>
        <v>3.92</v>
      </c>
      <c r="H75" s="1">
        <v>55</v>
      </c>
      <c r="I75" s="1">
        <v>35</v>
      </c>
      <c r="J75" s="1">
        <f t="shared" si="12"/>
        <v>0.55000000000000004</v>
      </c>
      <c r="K75" s="1">
        <v>40</v>
      </c>
      <c r="L75" s="1">
        <f t="shared" si="13"/>
        <v>280</v>
      </c>
      <c r="M75" s="1" t="s">
        <v>24</v>
      </c>
      <c r="N75" s="3" t="s">
        <v>14</v>
      </c>
      <c r="O75" s="3" t="s">
        <v>29</v>
      </c>
      <c r="P75" s="3" t="s">
        <v>24</v>
      </c>
      <c r="Q75" s="4">
        <f t="shared" si="9"/>
        <v>1.1200000000000001</v>
      </c>
      <c r="R75" s="4">
        <f t="shared" si="14"/>
        <v>2.3561232156273477</v>
      </c>
      <c r="S75" s="5">
        <f t="shared" si="15"/>
        <v>112</v>
      </c>
      <c r="T75" s="1" t="s">
        <v>52</v>
      </c>
    </row>
    <row r="76" spans="1:20" ht="28.8" x14ac:dyDescent="0.3">
      <c r="A76" s="1" t="s">
        <v>129</v>
      </c>
      <c r="B76" s="1">
        <v>23</v>
      </c>
      <c r="C76" s="1">
        <v>2</v>
      </c>
      <c r="D76" s="1" t="s">
        <v>58</v>
      </c>
      <c r="E76" s="1" t="s">
        <v>12</v>
      </c>
      <c r="F76" s="1">
        <v>3170</v>
      </c>
      <c r="G76" s="1">
        <f t="shared" si="11"/>
        <v>3.17</v>
      </c>
      <c r="H76" s="1">
        <v>49</v>
      </c>
      <c r="I76" s="1">
        <v>33</v>
      </c>
      <c r="J76" s="1">
        <f t="shared" si="12"/>
        <v>0.49</v>
      </c>
      <c r="K76" s="1">
        <v>39</v>
      </c>
      <c r="L76" s="1">
        <f t="shared" si="13"/>
        <v>273</v>
      </c>
      <c r="M76" s="1" t="s">
        <v>24</v>
      </c>
      <c r="N76" s="3" t="s">
        <v>14</v>
      </c>
      <c r="O76" s="3" t="s">
        <v>29</v>
      </c>
      <c r="P76" s="3" t="s">
        <v>24</v>
      </c>
      <c r="Q76" s="4">
        <f t="shared" si="9"/>
        <v>0.96060606060606057</v>
      </c>
      <c r="R76" s="4">
        <f t="shared" si="14"/>
        <v>2.6944555414835656</v>
      </c>
      <c r="S76" s="5">
        <f t="shared" si="15"/>
        <v>96.060606060606062</v>
      </c>
      <c r="T76" s="1" t="s">
        <v>54</v>
      </c>
    </row>
    <row r="77" spans="1:20" ht="28.8" x14ac:dyDescent="0.3">
      <c r="A77" s="1" t="s">
        <v>130</v>
      </c>
      <c r="B77" s="1">
        <v>34</v>
      </c>
      <c r="C77" s="1">
        <v>3</v>
      </c>
      <c r="D77" s="1" t="s">
        <v>51</v>
      </c>
      <c r="E77" s="1" t="s">
        <v>12</v>
      </c>
      <c r="F77" s="1">
        <v>2200</v>
      </c>
      <c r="G77" s="1">
        <f t="shared" si="11"/>
        <v>2.2000000000000002</v>
      </c>
      <c r="H77" s="1">
        <v>51</v>
      </c>
      <c r="I77" s="1">
        <v>33</v>
      </c>
      <c r="J77" s="1">
        <f t="shared" si="12"/>
        <v>0.51</v>
      </c>
      <c r="K77" s="1">
        <v>38</v>
      </c>
      <c r="L77" s="1">
        <f t="shared" si="13"/>
        <v>266</v>
      </c>
      <c r="M77" s="1" t="s">
        <v>23</v>
      </c>
      <c r="N77" s="3" t="s">
        <v>15</v>
      </c>
      <c r="O77" s="3" t="s">
        <v>27</v>
      </c>
      <c r="P77" s="3" t="s">
        <v>23</v>
      </c>
      <c r="Q77" s="4">
        <f t="shared" si="9"/>
        <v>0.66666666666666663</v>
      </c>
      <c r="R77" s="4">
        <f t="shared" si="14"/>
        <v>1.6584873088027983</v>
      </c>
      <c r="S77" s="5">
        <f t="shared" si="15"/>
        <v>66.666666666666671</v>
      </c>
      <c r="T77" s="1" t="s">
        <v>54</v>
      </c>
    </row>
    <row r="78" spans="1:20" ht="28.8" x14ac:dyDescent="0.3">
      <c r="A78" s="1" t="s">
        <v>131</v>
      </c>
      <c r="B78" s="1">
        <v>25</v>
      </c>
      <c r="C78" s="1">
        <v>2</v>
      </c>
      <c r="D78" s="1" t="s">
        <v>51</v>
      </c>
      <c r="E78" s="1" t="s">
        <v>56</v>
      </c>
      <c r="F78" s="1">
        <v>3520</v>
      </c>
      <c r="G78" s="1">
        <f t="shared" si="11"/>
        <v>3.52</v>
      </c>
      <c r="H78" s="1">
        <v>52</v>
      </c>
      <c r="I78" s="1">
        <v>33</v>
      </c>
      <c r="J78" s="1">
        <f t="shared" si="12"/>
        <v>0.52</v>
      </c>
      <c r="K78" s="1">
        <v>40</v>
      </c>
      <c r="L78" s="1">
        <f t="shared" si="13"/>
        <v>280</v>
      </c>
      <c r="M78" s="1" t="s">
        <v>24</v>
      </c>
      <c r="N78" s="3" t="s">
        <v>14</v>
      </c>
      <c r="O78" s="3" t="s">
        <v>29</v>
      </c>
      <c r="P78" s="3" t="s">
        <v>24</v>
      </c>
      <c r="Q78" s="4">
        <f t="shared" si="9"/>
        <v>1.0666666666666667</v>
      </c>
      <c r="R78" s="4">
        <f t="shared" si="14"/>
        <v>2.5034137460172965</v>
      </c>
      <c r="S78" s="5">
        <f t="shared" si="15"/>
        <v>106.66666666666667</v>
      </c>
      <c r="T78" s="1" t="s">
        <v>54</v>
      </c>
    </row>
    <row r="79" spans="1:20" ht="28.8" x14ac:dyDescent="0.3">
      <c r="A79" s="1" t="s">
        <v>132</v>
      </c>
      <c r="B79" s="1">
        <v>31</v>
      </c>
      <c r="C79" s="1">
        <v>3</v>
      </c>
      <c r="D79" s="1" t="s">
        <v>58</v>
      </c>
      <c r="E79" s="1" t="s">
        <v>12</v>
      </c>
      <c r="F79" s="1">
        <v>2910</v>
      </c>
      <c r="G79" s="1">
        <f t="shared" si="11"/>
        <v>2.91</v>
      </c>
      <c r="H79" s="1">
        <v>47</v>
      </c>
      <c r="I79" s="1">
        <v>35</v>
      </c>
      <c r="J79" s="1">
        <f t="shared" si="12"/>
        <v>0.47</v>
      </c>
      <c r="K79" s="1">
        <v>39</v>
      </c>
      <c r="L79" s="1">
        <f t="shared" si="13"/>
        <v>273</v>
      </c>
      <c r="M79" s="1" t="s">
        <v>24</v>
      </c>
      <c r="N79" s="3" t="s">
        <v>14</v>
      </c>
      <c r="O79" s="3" t="s">
        <v>29</v>
      </c>
      <c r="P79" s="3" t="s">
        <v>24</v>
      </c>
      <c r="Q79" s="4">
        <f t="shared" si="9"/>
        <v>0.83142857142857141</v>
      </c>
      <c r="R79" s="4">
        <f t="shared" si="14"/>
        <v>2.8028471533282606</v>
      </c>
      <c r="S79" s="5">
        <f t="shared" si="15"/>
        <v>83.142857142857139</v>
      </c>
      <c r="T79" s="1" t="s">
        <v>52</v>
      </c>
    </row>
    <row r="80" spans="1:20" ht="28.8" x14ac:dyDescent="0.3">
      <c r="A80" s="1" t="s">
        <v>133</v>
      </c>
      <c r="B80" s="1">
        <v>21</v>
      </c>
      <c r="C80" s="1">
        <v>2</v>
      </c>
      <c r="D80" s="1" t="s">
        <v>51</v>
      </c>
      <c r="E80" s="1" t="s">
        <v>56</v>
      </c>
      <c r="F80" s="1">
        <v>3420</v>
      </c>
      <c r="G80" s="1">
        <f t="shared" si="11"/>
        <v>3.42</v>
      </c>
      <c r="H80" s="1">
        <v>53</v>
      </c>
      <c r="I80" s="1">
        <v>38</v>
      </c>
      <c r="J80" s="1">
        <f t="shared" si="12"/>
        <v>0.53</v>
      </c>
      <c r="K80" s="1">
        <v>39</v>
      </c>
      <c r="L80" s="1">
        <f t="shared" si="13"/>
        <v>273</v>
      </c>
      <c r="M80" s="1" t="s">
        <v>24</v>
      </c>
      <c r="N80" s="3" t="s">
        <v>14</v>
      </c>
      <c r="O80" s="3" t="s">
        <v>29</v>
      </c>
      <c r="P80" s="3" t="s">
        <v>24</v>
      </c>
      <c r="Q80" s="4">
        <f t="shared" si="9"/>
        <v>0.9</v>
      </c>
      <c r="R80" s="4">
        <f t="shared" si="14"/>
        <v>2.2971983583763778</v>
      </c>
      <c r="S80" s="5">
        <f t="shared" si="15"/>
        <v>90</v>
      </c>
      <c r="T80" s="1" t="s">
        <v>52</v>
      </c>
    </row>
    <row r="81" spans="1:20" ht="28.8" x14ac:dyDescent="0.3">
      <c r="A81" s="1" t="s">
        <v>134</v>
      </c>
      <c r="B81" s="1">
        <v>33</v>
      </c>
      <c r="C81" s="1">
        <v>4</v>
      </c>
      <c r="D81" s="1" t="s">
        <v>51</v>
      </c>
      <c r="E81" s="1" t="s">
        <v>56</v>
      </c>
      <c r="F81" s="1">
        <v>2500</v>
      </c>
      <c r="G81" s="1">
        <f t="shared" si="11"/>
        <v>2.5</v>
      </c>
      <c r="H81" s="1">
        <v>48</v>
      </c>
      <c r="I81" s="1">
        <v>33</v>
      </c>
      <c r="J81" s="1">
        <f t="shared" si="12"/>
        <v>0.48</v>
      </c>
      <c r="K81" s="1">
        <v>39</v>
      </c>
      <c r="L81" s="1">
        <f t="shared" si="13"/>
        <v>273</v>
      </c>
      <c r="M81" s="1" t="s">
        <v>23</v>
      </c>
      <c r="N81" s="3" t="s">
        <v>15</v>
      </c>
      <c r="O81" s="3" t="s">
        <v>27</v>
      </c>
      <c r="P81" s="3" t="s">
        <v>23</v>
      </c>
      <c r="Q81" s="4">
        <f t="shared" si="9"/>
        <v>0.75757575757575757</v>
      </c>
      <c r="R81" s="4">
        <f t="shared" si="14"/>
        <v>2.2605613425925926</v>
      </c>
      <c r="S81" s="5">
        <f t="shared" si="15"/>
        <v>75.757575757575751</v>
      </c>
      <c r="T81" s="1" t="s">
        <v>52</v>
      </c>
    </row>
    <row r="82" spans="1:20" ht="28.8" x14ac:dyDescent="0.3">
      <c r="A82" s="1" t="s">
        <v>135</v>
      </c>
      <c r="B82" s="1">
        <v>26</v>
      </c>
      <c r="C82" s="1">
        <v>2</v>
      </c>
      <c r="D82" s="1" t="s">
        <v>51</v>
      </c>
      <c r="E82" s="1" t="s">
        <v>12</v>
      </c>
      <c r="F82" s="1">
        <v>2190</v>
      </c>
      <c r="G82" s="1">
        <f t="shared" si="11"/>
        <v>2.19</v>
      </c>
      <c r="H82" s="1">
        <v>47</v>
      </c>
      <c r="I82" s="1">
        <v>33</v>
      </c>
      <c r="J82" s="1">
        <f t="shared" si="12"/>
        <v>0.47</v>
      </c>
      <c r="K82" s="1">
        <v>38</v>
      </c>
      <c r="L82" s="1">
        <f t="shared" si="13"/>
        <v>266</v>
      </c>
      <c r="M82" s="1" t="s">
        <v>24</v>
      </c>
      <c r="N82" s="3" t="s">
        <v>15</v>
      </c>
      <c r="O82" s="3" t="s">
        <v>28</v>
      </c>
      <c r="P82" s="3" t="s">
        <v>23</v>
      </c>
      <c r="Q82" s="4">
        <f t="shared" si="9"/>
        <v>0.66363636363636369</v>
      </c>
      <c r="R82" s="4">
        <f t="shared" si="14"/>
        <v>2.1093591978655981</v>
      </c>
      <c r="S82" s="5">
        <f t="shared" si="15"/>
        <v>66.36363636363636</v>
      </c>
      <c r="T82" s="1" t="s">
        <v>52</v>
      </c>
    </row>
  </sheetData>
  <autoFilter ref="A1:T82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8"/>
  <sheetViews>
    <sheetView workbookViewId="0">
      <selection activeCell="V11" sqref="V11"/>
    </sheetView>
  </sheetViews>
  <sheetFormatPr defaultColWidth="10.796875" defaultRowHeight="14.4" x14ac:dyDescent="0.3"/>
  <cols>
    <col min="1" max="1" width="8.3984375" style="6" bestFit="1" customWidth="1"/>
    <col min="2" max="2" width="5.3984375" style="6" bestFit="1" customWidth="1"/>
    <col min="3" max="3" width="7.5" style="7" bestFit="1" customWidth="1"/>
    <col min="4" max="5" width="10.796875" style="6"/>
    <col min="6" max="6" width="8.296875" style="6" customWidth="1"/>
    <col min="7" max="8" width="7.8984375" style="6" customWidth="1"/>
    <col min="9" max="9" width="8.3984375" style="6" customWidth="1"/>
    <col min="10" max="10" width="7.796875" style="6" bestFit="1" customWidth="1"/>
    <col min="11" max="11" width="8.69921875" style="6" bestFit="1" customWidth="1"/>
    <col min="12" max="12" width="9.19921875" style="9" customWidth="1"/>
    <col min="13" max="13" width="10.296875" style="9" customWidth="1"/>
    <col min="14" max="14" width="10.796875" style="6"/>
    <col min="15" max="15" width="8.59765625" style="6" customWidth="1"/>
    <col min="16" max="16" width="8.796875" style="6" customWidth="1"/>
    <col min="17" max="17" width="8.69921875" style="6" customWidth="1"/>
    <col min="18" max="18" width="10.296875" style="6" customWidth="1"/>
    <col min="19" max="19" width="9.09765625" style="6" customWidth="1"/>
    <col min="20" max="20" width="7.3984375" style="6" customWidth="1"/>
    <col min="21" max="21" width="7.3984375" style="8" customWidth="1"/>
    <col min="22" max="22" width="7.8984375" style="7" customWidth="1"/>
    <col min="23" max="23" width="8.8984375" style="8" customWidth="1"/>
    <col min="24" max="24" width="7.8984375" style="8" customWidth="1"/>
    <col min="25" max="25" width="7.796875" style="8" customWidth="1"/>
    <col min="26" max="26" width="7.69921875" style="16" customWidth="1"/>
    <col min="27" max="27" width="8.19921875" style="8" customWidth="1"/>
    <col min="28" max="16384" width="10.796875" style="6"/>
  </cols>
  <sheetData>
    <row r="1" spans="1:27" ht="28.8" x14ac:dyDescent="0.3">
      <c r="A1" s="6" t="s">
        <v>136</v>
      </c>
      <c r="B1" s="6" t="s">
        <v>0</v>
      </c>
      <c r="C1" s="7" t="s">
        <v>160</v>
      </c>
      <c r="D1" s="6" t="s">
        <v>21</v>
      </c>
      <c r="E1" s="6" t="s">
        <v>39</v>
      </c>
      <c r="F1" s="8" t="s">
        <v>1</v>
      </c>
      <c r="G1" s="8" t="s">
        <v>2</v>
      </c>
      <c r="H1" s="8" t="s">
        <v>3</v>
      </c>
      <c r="I1" s="8" t="s">
        <v>4</v>
      </c>
      <c r="J1" s="8" t="s">
        <v>5</v>
      </c>
      <c r="K1" s="8" t="s">
        <v>6</v>
      </c>
      <c r="L1" s="9" t="s">
        <v>145</v>
      </c>
      <c r="M1" s="9" t="s">
        <v>146</v>
      </c>
      <c r="N1" s="10" t="s">
        <v>40</v>
      </c>
      <c r="O1" s="11" t="s">
        <v>137</v>
      </c>
      <c r="P1" s="6" t="s">
        <v>138</v>
      </c>
      <c r="Q1" s="6" t="s">
        <v>13</v>
      </c>
      <c r="R1" s="6" t="s">
        <v>25</v>
      </c>
      <c r="S1" s="6" t="s">
        <v>139</v>
      </c>
      <c r="T1" s="6" t="s">
        <v>140</v>
      </c>
      <c r="U1" s="8" t="s">
        <v>141</v>
      </c>
      <c r="V1" s="7" t="s">
        <v>142</v>
      </c>
      <c r="W1" s="8" t="s">
        <v>143</v>
      </c>
      <c r="X1" s="8" t="s">
        <v>162</v>
      </c>
      <c r="Y1" s="8" t="s">
        <v>144</v>
      </c>
      <c r="Z1" s="16" t="s">
        <v>11</v>
      </c>
      <c r="AA1" s="8" t="s">
        <v>147</v>
      </c>
    </row>
    <row r="2" spans="1:27" x14ac:dyDescent="0.3">
      <c r="A2" s="6">
        <v>4</v>
      </c>
      <c r="B2" s="6" t="s">
        <v>12</v>
      </c>
      <c r="C2" s="7">
        <f>(E2-D2)/366</f>
        <v>0.12295081967213115</v>
      </c>
      <c r="D2" s="12">
        <v>43658</v>
      </c>
      <c r="E2" s="12">
        <v>43703</v>
      </c>
      <c r="F2" s="8">
        <v>3.7996064379729013</v>
      </c>
      <c r="G2" s="8">
        <v>0.73539356202709882</v>
      </c>
      <c r="H2" s="8">
        <v>16.215955061237018</v>
      </c>
      <c r="I2" s="8">
        <v>83.784044938762975</v>
      </c>
      <c r="J2" s="8">
        <v>2.4310530976102438</v>
      </c>
      <c r="K2" s="8">
        <v>12.560682439579837</v>
      </c>
      <c r="L2" s="9">
        <v>3.7957221311475413</v>
      </c>
      <c r="M2" s="9">
        <v>8.7718518253632437E-3</v>
      </c>
      <c r="N2" s="8" t="s">
        <v>24</v>
      </c>
      <c r="O2" s="11">
        <v>37</v>
      </c>
      <c r="P2" s="6">
        <v>2970</v>
      </c>
      <c r="Q2" s="6" t="s">
        <v>14</v>
      </c>
      <c r="R2" s="6" t="s">
        <v>29</v>
      </c>
      <c r="S2" s="6">
        <v>50</v>
      </c>
      <c r="T2" s="6">
        <v>33</v>
      </c>
      <c r="U2" s="8">
        <f>P2/T2</f>
        <v>90</v>
      </c>
      <c r="V2" s="7">
        <v>4.53</v>
      </c>
      <c r="W2" s="8">
        <v>55</v>
      </c>
      <c r="X2" s="8">
        <v>13.7</v>
      </c>
      <c r="Y2" s="8">
        <v>37.5</v>
      </c>
      <c r="Z2" s="16">
        <v>0.55000000000000004</v>
      </c>
      <c r="AA2" s="8">
        <f>P2/S2</f>
        <v>59.4</v>
      </c>
    </row>
    <row r="3" spans="1:27" x14ac:dyDescent="0.3">
      <c r="A3" s="6">
        <v>5</v>
      </c>
      <c r="B3" s="6" t="s">
        <v>56</v>
      </c>
      <c r="C3" s="7">
        <f t="shared" ref="C3:C45" si="0">(E3-D3)/366</f>
        <v>0.12021857923497267</v>
      </c>
      <c r="D3" s="12">
        <v>43659</v>
      </c>
      <c r="E3" s="12">
        <v>43703</v>
      </c>
      <c r="F3" s="8">
        <v>4.1644347464141287</v>
      </c>
      <c r="G3" s="8">
        <v>0.82056525358587162</v>
      </c>
      <c r="H3" s="8">
        <v>16.460687133116782</v>
      </c>
      <c r="I3" s="8">
        <v>83.539312866883222</v>
      </c>
      <c r="J3" s="8">
        <v>2.7932805026683716</v>
      </c>
      <c r="K3" s="8">
        <v>14.176123508714916</v>
      </c>
      <c r="L3" s="9">
        <v>4.0626245901639342</v>
      </c>
      <c r="M3" s="9">
        <v>0.21315539891756255</v>
      </c>
      <c r="N3" s="8" t="s">
        <v>23</v>
      </c>
      <c r="O3" s="11">
        <v>38</v>
      </c>
      <c r="P3" s="6">
        <v>3100</v>
      </c>
      <c r="Q3" s="6" t="s">
        <v>14</v>
      </c>
      <c r="R3" s="6" t="s">
        <v>26</v>
      </c>
      <c r="S3" s="6">
        <v>54</v>
      </c>
      <c r="T3" s="6">
        <v>33</v>
      </c>
      <c r="U3" s="8">
        <f t="shared" ref="U3:U45" si="1">P3/T3</f>
        <v>93.939393939393938</v>
      </c>
      <c r="V3" s="7">
        <v>4.99</v>
      </c>
      <c r="W3" s="8">
        <v>54.2</v>
      </c>
      <c r="X3" s="8">
        <v>13.7</v>
      </c>
      <c r="Y3" s="8">
        <v>40</v>
      </c>
      <c r="Z3" s="16">
        <v>0.54200000000000004</v>
      </c>
      <c r="AA3" s="8">
        <f t="shared" ref="AA3:AA45" si="2">P3/S3</f>
        <v>57.407407407407405</v>
      </c>
    </row>
    <row r="4" spans="1:27" x14ac:dyDescent="0.3">
      <c r="A4" s="6">
        <v>9</v>
      </c>
      <c r="B4" s="6" t="s">
        <v>12</v>
      </c>
      <c r="C4" s="7">
        <f t="shared" si="0"/>
        <v>0.11202185792349727</v>
      </c>
      <c r="D4" s="12">
        <v>43672</v>
      </c>
      <c r="E4" s="12">
        <v>43713</v>
      </c>
      <c r="F4" s="8">
        <v>3.4479632497664081</v>
      </c>
      <c r="G4" s="8">
        <v>0.74203675023359228</v>
      </c>
      <c r="H4" s="8">
        <v>17.709707642806496</v>
      </c>
      <c r="I4" s="8">
        <v>82.290292357193508</v>
      </c>
      <c r="J4" s="8">
        <v>2.6516370018460207</v>
      </c>
      <c r="K4" s="8">
        <v>12.321151117121538</v>
      </c>
      <c r="L4" s="9">
        <v>3.757506830601093</v>
      </c>
      <c r="M4" s="9">
        <v>-0.73351808271960695</v>
      </c>
      <c r="N4" s="8" t="s">
        <v>23</v>
      </c>
      <c r="O4" s="11">
        <v>38</v>
      </c>
      <c r="P4" s="6">
        <v>3020</v>
      </c>
      <c r="Q4" s="6" t="s">
        <v>14</v>
      </c>
      <c r="R4" s="6" t="s">
        <v>26</v>
      </c>
      <c r="S4" s="6">
        <v>49</v>
      </c>
      <c r="T4" s="6">
        <v>37</v>
      </c>
      <c r="U4" s="8">
        <f t="shared" si="1"/>
        <v>81.621621621621628</v>
      </c>
      <c r="V4" s="7">
        <v>4.1900000000000004</v>
      </c>
      <c r="W4" s="8">
        <v>52.9</v>
      </c>
      <c r="X4" s="8">
        <v>11</v>
      </c>
      <c r="Y4" s="8">
        <v>38.9</v>
      </c>
      <c r="Z4" s="16">
        <v>0.52900000000000003</v>
      </c>
      <c r="AA4" s="8">
        <f t="shared" si="2"/>
        <v>61.632653061224488</v>
      </c>
    </row>
    <row r="5" spans="1:27" x14ac:dyDescent="0.3">
      <c r="A5" s="6">
        <v>10</v>
      </c>
      <c r="B5" s="6" t="s">
        <v>56</v>
      </c>
      <c r="C5" s="7">
        <f t="shared" si="0"/>
        <v>0.11748633879781421</v>
      </c>
      <c r="D5" s="12">
        <v>43677</v>
      </c>
      <c r="E5" s="12">
        <v>43720</v>
      </c>
      <c r="F5" s="8">
        <v>3.5975393952994823</v>
      </c>
      <c r="G5" s="8">
        <v>0.87246060470051745</v>
      </c>
      <c r="H5" s="8">
        <v>19.518134333344911</v>
      </c>
      <c r="I5" s="8">
        <v>80.481865666655096</v>
      </c>
      <c r="J5" s="8">
        <v>2.9481394784700656</v>
      </c>
      <c r="K5" s="8">
        <v>12.156477736062804</v>
      </c>
      <c r="L5" s="9">
        <v>4.051867213114754</v>
      </c>
      <c r="M5" s="9">
        <v>-1.0005170163023347</v>
      </c>
      <c r="N5" s="8" t="s">
        <v>24</v>
      </c>
      <c r="O5" s="11">
        <v>38</v>
      </c>
      <c r="P5" s="6">
        <v>3220</v>
      </c>
      <c r="Q5" s="6" t="s">
        <v>14</v>
      </c>
      <c r="R5" s="6" t="s">
        <v>29</v>
      </c>
      <c r="S5" s="6">
        <v>51</v>
      </c>
      <c r="T5" s="6">
        <v>35</v>
      </c>
      <c r="U5" s="8">
        <f t="shared" si="1"/>
        <v>92</v>
      </c>
      <c r="V5" s="7">
        <v>4.47</v>
      </c>
      <c r="W5" s="8">
        <v>54.4</v>
      </c>
      <c r="X5" s="8">
        <v>12.5</v>
      </c>
      <c r="Y5" s="8">
        <v>38.200000000000003</v>
      </c>
      <c r="Z5" s="16">
        <v>0.54400000000000004</v>
      </c>
      <c r="AA5" s="8">
        <f t="shared" si="2"/>
        <v>63.137254901960787</v>
      </c>
    </row>
    <row r="6" spans="1:27" x14ac:dyDescent="0.3">
      <c r="A6" s="6">
        <v>14</v>
      </c>
      <c r="B6" s="6" t="s">
        <v>12</v>
      </c>
      <c r="C6" s="7">
        <f t="shared" si="0"/>
        <v>0.11748633879781421</v>
      </c>
      <c r="D6" s="12">
        <v>43698</v>
      </c>
      <c r="E6" s="12">
        <v>43741</v>
      </c>
      <c r="F6" s="8">
        <v>4.2010069606693365</v>
      </c>
      <c r="G6" s="8">
        <v>1.1989930393306638</v>
      </c>
      <c r="H6" s="8">
        <v>22.203574802419698</v>
      </c>
      <c r="I6" s="8">
        <v>77.796425197580305</v>
      </c>
      <c r="J6" s="8">
        <v>3.8646153229524143</v>
      </c>
      <c r="K6" s="8">
        <v>13.540759069873991</v>
      </c>
      <c r="L6" s="9">
        <v>3.7766144808743172</v>
      </c>
      <c r="M6" s="9">
        <v>0.91907320422591154</v>
      </c>
      <c r="N6" s="8" t="s">
        <v>23</v>
      </c>
      <c r="O6" s="11">
        <v>39</v>
      </c>
      <c r="P6" s="6">
        <v>3250</v>
      </c>
      <c r="Q6" s="6" t="s">
        <v>14</v>
      </c>
      <c r="R6" s="6" t="s">
        <v>26</v>
      </c>
      <c r="S6" s="6">
        <v>48</v>
      </c>
      <c r="T6" s="6">
        <v>33</v>
      </c>
      <c r="U6" s="8">
        <f t="shared" si="1"/>
        <v>98.484848484848484</v>
      </c>
      <c r="V6" s="7">
        <v>5.4</v>
      </c>
      <c r="W6" s="8">
        <v>55.7</v>
      </c>
      <c r="X6" s="8">
        <v>13.7</v>
      </c>
      <c r="Y6" s="8">
        <v>39</v>
      </c>
      <c r="Z6" s="16">
        <v>0.55700000000000005</v>
      </c>
      <c r="AA6" s="8">
        <f t="shared" si="2"/>
        <v>67.708333333333329</v>
      </c>
    </row>
    <row r="7" spans="1:27" x14ac:dyDescent="0.3">
      <c r="A7" s="13">
        <v>16</v>
      </c>
      <c r="B7" s="6" t="s">
        <v>56</v>
      </c>
      <c r="C7" s="7">
        <f t="shared" si="0"/>
        <v>0.11748633879781421</v>
      </c>
      <c r="D7" s="12">
        <v>43702</v>
      </c>
      <c r="E7" s="12">
        <v>43745</v>
      </c>
      <c r="F7" s="8">
        <v>4.4565354312491623</v>
      </c>
      <c r="G7" s="8">
        <v>0.59846456875083742</v>
      </c>
      <c r="H7" s="8">
        <v>11.839061696356824</v>
      </c>
      <c r="I7" s="8">
        <v>88.160938303643178</v>
      </c>
      <c r="J7" s="8">
        <v>1.7729079151644815</v>
      </c>
      <c r="K7" s="8">
        <v>13.202163257156966</v>
      </c>
      <c r="L7" s="9">
        <v>4.051867213114754</v>
      </c>
      <c r="M7" s="9">
        <v>0.82930634622410837</v>
      </c>
      <c r="N7" s="8" t="s">
        <v>24</v>
      </c>
      <c r="O7" s="6">
        <v>38</v>
      </c>
      <c r="P7" s="6">
        <v>3330</v>
      </c>
      <c r="Q7" s="6" t="s">
        <v>14</v>
      </c>
      <c r="R7" s="6" t="s">
        <v>29</v>
      </c>
      <c r="S7" s="6">
        <v>53</v>
      </c>
      <c r="T7" s="6">
        <v>36</v>
      </c>
      <c r="U7" s="8">
        <f t="shared" si="1"/>
        <v>92.5</v>
      </c>
      <c r="V7" s="7">
        <v>5.0549999999999997</v>
      </c>
      <c r="W7" s="8">
        <v>58.1</v>
      </c>
      <c r="X7" s="15">
        <v>14.9</v>
      </c>
      <c r="Y7" s="8">
        <v>38.6</v>
      </c>
      <c r="Z7" s="16">
        <v>0.58099999999999996</v>
      </c>
      <c r="AA7" s="8">
        <f t="shared" si="2"/>
        <v>62.830188679245282</v>
      </c>
    </row>
    <row r="8" spans="1:27" x14ac:dyDescent="0.3">
      <c r="A8" s="13">
        <v>17</v>
      </c>
      <c r="B8" s="6" t="s">
        <v>12</v>
      </c>
      <c r="C8" s="7">
        <f t="shared" si="0"/>
        <v>0.12021857923497267</v>
      </c>
      <c r="D8" s="12">
        <v>43701</v>
      </c>
      <c r="E8" s="12">
        <v>43745</v>
      </c>
      <c r="F8" s="8">
        <v>4.0079167686252752</v>
      </c>
      <c r="G8" s="8">
        <v>0.99708323137472465</v>
      </c>
      <c r="H8" s="8">
        <v>19.921742884609884</v>
      </c>
      <c r="I8" s="8">
        <v>80.078257115390116</v>
      </c>
      <c r="J8" s="8">
        <v>3.0645899907803331</v>
      </c>
      <c r="K8" s="8">
        <v>12.318551978930644</v>
      </c>
      <c r="L8" s="9">
        <v>3.786168306010929</v>
      </c>
      <c r="M8" s="9">
        <v>0.48975449735370014</v>
      </c>
      <c r="N8" s="8" t="s">
        <v>24</v>
      </c>
      <c r="O8" s="6">
        <v>39</v>
      </c>
      <c r="P8" s="6">
        <v>2900</v>
      </c>
      <c r="Q8" s="6" t="s">
        <v>14</v>
      </c>
      <c r="R8" s="6" t="s">
        <v>29</v>
      </c>
      <c r="S8" s="6">
        <v>52</v>
      </c>
      <c r="T8" s="6">
        <v>35</v>
      </c>
      <c r="U8" s="8">
        <f t="shared" si="1"/>
        <v>82.857142857142861</v>
      </c>
      <c r="V8" s="7">
        <v>5.01</v>
      </c>
      <c r="W8" s="8">
        <v>57.04</v>
      </c>
      <c r="X8" s="8">
        <v>13.8</v>
      </c>
      <c r="Y8" s="8">
        <v>37.4</v>
      </c>
      <c r="Z8" s="16">
        <v>0.57040000000000002</v>
      </c>
      <c r="AA8" s="8">
        <f t="shared" si="2"/>
        <v>55.769230769230766</v>
      </c>
    </row>
    <row r="9" spans="1:27" x14ac:dyDescent="0.3">
      <c r="A9" s="13">
        <v>20</v>
      </c>
      <c r="B9" s="6" t="s">
        <v>56</v>
      </c>
      <c r="C9" s="7">
        <f t="shared" si="0"/>
        <v>0.12021857923497267</v>
      </c>
      <c r="D9" s="12">
        <v>43732</v>
      </c>
      <c r="E9" s="12">
        <v>43776</v>
      </c>
      <c r="F9" s="8">
        <v>4.6791471635936492</v>
      </c>
      <c r="G9" s="8">
        <v>0.3608528364063508</v>
      </c>
      <c r="H9" s="8">
        <v>7.1597785001260075</v>
      </c>
      <c r="I9" s="8">
        <v>92.840221499873991</v>
      </c>
      <c r="J9" s="8">
        <v>1.0876399631267806</v>
      </c>
      <c r="K9" s="8">
        <v>14.103332259095438</v>
      </c>
      <c r="L9" s="9">
        <v>4.0626245901639342</v>
      </c>
      <c r="M9" s="9">
        <v>1.2402087917932432</v>
      </c>
      <c r="N9" s="8" t="s">
        <v>24</v>
      </c>
      <c r="O9" s="11">
        <v>41</v>
      </c>
      <c r="P9" s="6">
        <v>3310</v>
      </c>
      <c r="Q9" s="6" t="s">
        <v>14</v>
      </c>
      <c r="R9" s="6" t="s">
        <v>29</v>
      </c>
      <c r="S9" s="6">
        <v>52</v>
      </c>
      <c r="T9" s="6">
        <v>34</v>
      </c>
      <c r="U9" s="8">
        <f t="shared" si="1"/>
        <v>97.352941176470594</v>
      </c>
      <c r="V9" s="7">
        <v>5.04</v>
      </c>
      <c r="W9" s="8">
        <v>57.6</v>
      </c>
      <c r="X9" s="8">
        <v>12.4</v>
      </c>
      <c r="Y9" s="8">
        <v>40.700000000000003</v>
      </c>
      <c r="Z9" s="16">
        <v>0.57600000000000007</v>
      </c>
      <c r="AA9" s="8">
        <f t="shared" si="2"/>
        <v>63.653846153846153</v>
      </c>
    </row>
    <row r="10" spans="1:27" x14ac:dyDescent="0.3">
      <c r="A10" s="13">
        <v>23</v>
      </c>
      <c r="B10" s="6" t="s">
        <v>56</v>
      </c>
      <c r="C10" s="7">
        <f t="shared" si="0"/>
        <v>0.12021857923497267</v>
      </c>
      <c r="D10" s="12">
        <v>43739</v>
      </c>
      <c r="E10" s="12">
        <v>43783</v>
      </c>
      <c r="F10" s="8">
        <v>4.1774566130417252</v>
      </c>
      <c r="G10" s="8">
        <v>0.40754338695827474</v>
      </c>
      <c r="H10" s="8">
        <v>8.8886234887300919</v>
      </c>
      <c r="I10" s="8">
        <v>91.11137651126991</v>
      </c>
      <c r="J10" s="8">
        <v>1.4238567104839714</v>
      </c>
      <c r="K10" s="8">
        <v>14.595009566046729</v>
      </c>
      <c r="L10" s="9">
        <v>4.0626245901639342</v>
      </c>
      <c r="M10" s="9">
        <v>0.24016455058643757</v>
      </c>
      <c r="N10" s="8" t="s">
        <v>24</v>
      </c>
      <c r="O10" s="6">
        <v>40</v>
      </c>
      <c r="P10" s="6">
        <v>2870</v>
      </c>
      <c r="Q10" s="6" t="s">
        <v>15</v>
      </c>
      <c r="R10" s="6" t="s">
        <v>28</v>
      </c>
      <c r="S10" s="6">
        <v>46</v>
      </c>
      <c r="T10" s="6">
        <v>32</v>
      </c>
      <c r="U10" s="8">
        <f t="shared" si="1"/>
        <v>89.6875</v>
      </c>
      <c r="V10" s="7">
        <v>4.59</v>
      </c>
      <c r="W10" s="8">
        <v>53.5</v>
      </c>
      <c r="X10" s="8">
        <v>12.6</v>
      </c>
      <c r="Y10" s="8">
        <v>38.9</v>
      </c>
      <c r="Z10" s="16">
        <v>0.53500000000000003</v>
      </c>
      <c r="AA10" s="8">
        <f t="shared" si="2"/>
        <v>62.391304347826086</v>
      </c>
    </row>
    <row r="11" spans="1:27" x14ac:dyDescent="0.3">
      <c r="A11" s="13">
        <v>24</v>
      </c>
      <c r="B11" s="6" t="s">
        <v>12</v>
      </c>
      <c r="C11" s="7">
        <f t="shared" si="0"/>
        <v>0.11475409836065574</v>
      </c>
      <c r="D11" s="12">
        <v>43748</v>
      </c>
      <c r="E11" s="12">
        <v>43790</v>
      </c>
      <c r="F11" s="8">
        <v>3.332168503222134</v>
      </c>
      <c r="G11" s="8">
        <v>0.50283149677786598</v>
      </c>
      <c r="H11" s="8">
        <v>13.111642679996505</v>
      </c>
      <c r="I11" s="8">
        <v>86.888357320003493</v>
      </c>
      <c r="J11" s="8">
        <v>2.0857367307165062</v>
      </c>
      <c r="K11" s="8">
        <v>13.821779830107451</v>
      </c>
      <c r="L11" s="9">
        <v>3.7670606557377049</v>
      </c>
      <c r="M11" s="9">
        <v>-1.0443703340818808</v>
      </c>
      <c r="N11" s="8" t="s">
        <v>24</v>
      </c>
      <c r="O11" s="6">
        <v>39</v>
      </c>
      <c r="P11" s="6">
        <v>2500</v>
      </c>
      <c r="Q11" s="6" t="s">
        <v>15</v>
      </c>
      <c r="R11" s="6" t="s">
        <v>28</v>
      </c>
      <c r="S11" s="6">
        <v>49</v>
      </c>
      <c r="T11" s="6">
        <v>35</v>
      </c>
      <c r="U11" s="8">
        <f t="shared" si="1"/>
        <v>71.428571428571431</v>
      </c>
      <c r="V11" s="7">
        <v>3.84</v>
      </c>
      <c r="W11" s="8">
        <v>49.1</v>
      </c>
      <c r="X11" s="8">
        <v>12.5</v>
      </c>
      <c r="Y11" s="8">
        <v>36.200000000000003</v>
      </c>
      <c r="Z11" s="16">
        <v>0.49099999999999999</v>
      </c>
      <c r="AA11" s="8">
        <f t="shared" si="2"/>
        <v>51.020408163265309</v>
      </c>
    </row>
    <row r="12" spans="1:27" x14ac:dyDescent="0.3">
      <c r="A12" s="13">
        <v>25</v>
      </c>
      <c r="B12" s="6" t="s">
        <v>12</v>
      </c>
      <c r="C12" s="7">
        <f t="shared" si="0"/>
        <v>0.12295081967213115</v>
      </c>
      <c r="D12" s="12">
        <v>43745</v>
      </c>
      <c r="E12" s="12">
        <v>43790</v>
      </c>
      <c r="F12" s="8">
        <v>3.3495101557305818</v>
      </c>
      <c r="G12" s="8">
        <v>0.4654898442694182</v>
      </c>
      <c r="H12" s="8">
        <v>12.201568657127607</v>
      </c>
      <c r="I12" s="8">
        <v>87.798431342872391</v>
      </c>
      <c r="J12" s="8">
        <v>1.8619593770776728</v>
      </c>
      <c r="K12" s="8">
        <v>13.398040622922327</v>
      </c>
      <c r="L12" s="9">
        <v>3.7957221311475413</v>
      </c>
      <c r="M12" s="9">
        <v>-1.0645571498126001</v>
      </c>
      <c r="N12" s="8" t="s">
        <v>23</v>
      </c>
      <c r="O12" s="6">
        <v>37</v>
      </c>
      <c r="P12" s="6">
        <v>2175</v>
      </c>
      <c r="Q12" s="6" t="s">
        <v>15</v>
      </c>
      <c r="R12" s="6" t="s">
        <v>27</v>
      </c>
      <c r="S12" s="6">
        <v>49</v>
      </c>
      <c r="T12" s="6">
        <v>33</v>
      </c>
      <c r="U12" s="8">
        <f t="shared" si="1"/>
        <v>65.909090909090907</v>
      </c>
      <c r="V12" s="7">
        <v>3.82</v>
      </c>
      <c r="W12" s="8">
        <v>50</v>
      </c>
      <c r="X12" s="8">
        <v>11.8</v>
      </c>
      <c r="Y12" s="8">
        <v>36.700000000000003</v>
      </c>
      <c r="Z12" s="16">
        <v>0.5</v>
      </c>
      <c r="AA12" s="8">
        <f t="shared" si="2"/>
        <v>44.387755102040813</v>
      </c>
    </row>
    <row r="13" spans="1:27" x14ac:dyDescent="0.3">
      <c r="A13" s="13">
        <v>26</v>
      </c>
      <c r="B13" s="6" t="s">
        <v>56</v>
      </c>
      <c r="C13" s="7">
        <f t="shared" si="0"/>
        <v>0.12295081967213115</v>
      </c>
      <c r="D13" s="12">
        <v>43750</v>
      </c>
      <c r="E13" s="12">
        <v>43795</v>
      </c>
      <c r="F13" s="8">
        <v>4.525738318777293</v>
      </c>
      <c r="G13" s="8">
        <v>0.55926168122270692</v>
      </c>
      <c r="H13" s="8">
        <v>10.998263150889025</v>
      </c>
      <c r="I13" s="8">
        <v>89.001736849110983</v>
      </c>
      <c r="J13" s="8">
        <v>1.9760221084526641</v>
      </c>
      <c r="K13" s="8">
        <v>15.990652095855094</v>
      </c>
      <c r="L13" s="9">
        <v>4.0733819672131144</v>
      </c>
      <c r="M13" s="9">
        <v>0.91893441457960945</v>
      </c>
      <c r="N13" s="8" t="s">
        <v>24</v>
      </c>
      <c r="O13" s="6">
        <v>37</v>
      </c>
      <c r="P13" s="6">
        <v>3250</v>
      </c>
      <c r="Q13" s="6" t="s">
        <v>14</v>
      </c>
      <c r="R13" s="6" t="s">
        <v>29</v>
      </c>
      <c r="S13" s="6">
        <v>50</v>
      </c>
      <c r="T13" s="6">
        <v>36</v>
      </c>
      <c r="U13" s="8">
        <f t="shared" si="1"/>
        <v>90.277777777777771</v>
      </c>
      <c r="V13" s="7">
        <v>5.08</v>
      </c>
      <c r="W13" s="8">
        <v>53.2</v>
      </c>
      <c r="X13" s="8">
        <v>13.4</v>
      </c>
      <c r="Y13" s="8">
        <v>40.700000000000003</v>
      </c>
      <c r="Z13" s="16">
        <v>0.53200000000000003</v>
      </c>
      <c r="AA13" s="8">
        <f t="shared" si="2"/>
        <v>65</v>
      </c>
    </row>
    <row r="14" spans="1:27" x14ac:dyDescent="0.3">
      <c r="A14" s="13">
        <v>27</v>
      </c>
      <c r="B14" s="6" t="s">
        <v>56</v>
      </c>
      <c r="C14" s="7">
        <f t="shared" si="0"/>
        <v>0.11475409836065574</v>
      </c>
      <c r="D14" s="12">
        <v>43755</v>
      </c>
      <c r="E14" s="12">
        <v>43797</v>
      </c>
      <c r="F14" s="8">
        <v>5.0422831766530365</v>
      </c>
      <c r="G14" s="8">
        <v>0.81771682334696383</v>
      </c>
      <c r="H14" s="8">
        <v>13.954212002507916</v>
      </c>
      <c r="I14" s="8">
        <v>86.045787997492084</v>
      </c>
      <c r="J14" s="8">
        <v>2.481870677521167</v>
      </c>
      <c r="K14" s="8">
        <v>15.303946802355975</v>
      </c>
      <c r="L14" s="9">
        <v>4.0411098360655737</v>
      </c>
      <c r="M14" s="9">
        <v>1.9687113471100171</v>
      </c>
      <c r="N14" s="8" t="s">
        <v>24</v>
      </c>
      <c r="O14" s="6">
        <v>41</v>
      </c>
      <c r="P14" s="6">
        <v>3710</v>
      </c>
      <c r="Q14" s="6" t="s">
        <v>14</v>
      </c>
      <c r="R14" s="6" t="s">
        <v>29</v>
      </c>
      <c r="S14" s="6">
        <v>50</v>
      </c>
      <c r="T14" s="6">
        <v>36</v>
      </c>
      <c r="U14" s="8">
        <f t="shared" si="1"/>
        <v>103.05555555555556</v>
      </c>
      <c r="V14" s="7">
        <v>5.86</v>
      </c>
      <c r="W14" s="8">
        <v>57.4</v>
      </c>
      <c r="X14" s="8">
        <v>13.6</v>
      </c>
      <c r="Y14" s="8">
        <v>41.6</v>
      </c>
      <c r="Z14" s="16">
        <v>0.57399999999999995</v>
      </c>
      <c r="AA14" s="8">
        <f t="shared" si="2"/>
        <v>74.2</v>
      </c>
    </row>
    <row r="15" spans="1:27" x14ac:dyDescent="0.3">
      <c r="A15" s="13">
        <v>28</v>
      </c>
      <c r="B15" s="6" t="s">
        <v>56</v>
      </c>
      <c r="C15" s="7">
        <f t="shared" si="0"/>
        <v>0.11475409836065574</v>
      </c>
      <c r="D15" s="12">
        <v>43755</v>
      </c>
      <c r="E15" s="12">
        <v>43797</v>
      </c>
      <c r="F15" s="8">
        <v>4.8637897025750405</v>
      </c>
      <c r="G15" s="8">
        <v>1.0712102974249591</v>
      </c>
      <c r="H15" s="8">
        <v>18.049036182391898</v>
      </c>
      <c r="I15" s="8">
        <v>81.950963817608098</v>
      </c>
      <c r="J15" s="8">
        <v>3.0982758845416241</v>
      </c>
      <c r="K15" s="8">
        <v>14.067604072883524</v>
      </c>
      <c r="L15" s="9">
        <v>4.0411098360655737</v>
      </c>
      <c r="M15" s="9">
        <v>1.6383717507687166</v>
      </c>
      <c r="N15" s="8" t="s">
        <v>24</v>
      </c>
      <c r="O15" s="6">
        <v>40</v>
      </c>
      <c r="P15" s="6">
        <v>3780</v>
      </c>
      <c r="Q15" s="6" t="s">
        <v>14</v>
      </c>
      <c r="R15" s="6" t="s">
        <v>29</v>
      </c>
      <c r="S15" s="6">
        <v>51</v>
      </c>
      <c r="T15" s="6">
        <v>37</v>
      </c>
      <c r="U15" s="8">
        <f t="shared" si="1"/>
        <v>102.16216216216216</v>
      </c>
      <c r="V15" s="7">
        <v>5.94</v>
      </c>
      <c r="W15" s="8">
        <v>58.8</v>
      </c>
      <c r="X15" s="8">
        <v>13.4</v>
      </c>
      <c r="Y15" s="8">
        <v>39.9</v>
      </c>
      <c r="Z15" s="16">
        <v>0.58799999999999997</v>
      </c>
      <c r="AA15" s="8">
        <f t="shared" si="2"/>
        <v>74.117647058823536</v>
      </c>
    </row>
    <row r="16" spans="1:27" x14ac:dyDescent="0.3">
      <c r="A16" s="13">
        <v>29</v>
      </c>
      <c r="B16" s="6" t="s">
        <v>12</v>
      </c>
      <c r="C16" s="7">
        <f t="shared" si="0"/>
        <v>0.11475409836065574</v>
      </c>
      <c r="D16" s="12">
        <v>43755</v>
      </c>
      <c r="E16" s="12">
        <v>43797</v>
      </c>
      <c r="F16" s="8">
        <v>3.6211986120333925</v>
      </c>
      <c r="G16" s="8">
        <v>0.67880138796660727</v>
      </c>
      <c r="H16" s="8">
        <v>15.786078789921101</v>
      </c>
      <c r="I16" s="8">
        <v>84.213921210078908</v>
      </c>
      <c r="J16" s="8">
        <v>2.4165232750680214</v>
      </c>
      <c r="K16" s="8">
        <v>12.891415493176902</v>
      </c>
      <c r="L16" s="9">
        <v>3.7670606557377049</v>
      </c>
      <c r="M16" s="9">
        <v>-0.33786025520431745</v>
      </c>
      <c r="N16" s="8" t="s">
        <v>24</v>
      </c>
      <c r="O16" s="6">
        <v>39</v>
      </c>
      <c r="P16" s="6">
        <v>2700</v>
      </c>
      <c r="Q16" s="6" t="s">
        <v>14</v>
      </c>
      <c r="R16" s="6" t="s">
        <v>29</v>
      </c>
      <c r="S16" s="6">
        <v>50</v>
      </c>
      <c r="T16" s="6">
        <v>33</v>
      </c>
      <c r="U16" s="8">
        <f t="shared" si="1"/>
        <v>81.818181818181813</v>
      </c>
      <c r="V16" s="7">
        <v>4.3</v>
      </c>
      <c r="W16" s="8">
        <v>53</v>
      </c>
      <c r="X16" s="8">
        <v>12.5</v>
      </c>
      <c r="Y16" s="8">
        <v>38.5</v>
      </c>
      <c r="Z16" s="16">
        <v>0.53</v>
      </c>
      <c r="AA16" s="8">
        <f t="shared" si="2"/>
        <v>54</v>
      </c>
    </row>
    <row r="17" spans="1:27" x14ac:dyDescent="0.3">
      <c r="A17" s="13">
        <v>31</v>
      </c>
      <c r="B17" s="6" t="s">
        <v>56</v>
      </c>
      <c r="C17" s="7">
        <f t="shared" si="0"/>
        <v>0.11475409836065574</v>
      </c>
      <c r="D17" s="12">
        <v>43759</v>
      </c>
      <c r="E17" s="12">
        <v>43801</v>
      </c>
      <c r="F17" s="8">
        <v>4.2250659823273127</v>
      </c>
      <c r="G17" s="8">
        <v>0.74493401767268708</v>
      </c>
      <c r="H17" s="8">
        <v>14.988612025607386</v>
      </c>
      <c r="I17" s="8">
        <v>85.011387974392619</v>
      </c>
      <c r="J17" s="8">
        <v>2.3418528295630479</v>
      </c>
      <c r="K17" s="8">
        <v>13.2823612441757</v>
      </c>
      <c r="L17" s="9">
        <v>4.0411098360655737</v>
      </c>
      <c r="M17" s="9">
        <v>0.38460273116006843</v>
      </c>
      <c r="N17" s="8" t="s">
        <v>24</v>
      </c>
      <c r="O17" s="6">
        <v>39</v>
      </c>
      <c r="P17" s="6">
        <v>3300</v>
      </c>
      <c r="Q17" s="6" t="s">
        <v>14</v>
      </c>
      <c r="R17" s="6" t="s">
        <v>29</v>
      </c>
      <c r="S17" s="6">
        <v>50</v>
      </c>
      <c r="T17" s="6">
        <v>37</v>
      </c>
      <c r="U17" s="8">
        <f t="shared" si="1"/>
        <v>89.189189189189193</v>
      </c>
      <c r="V17" s="7">
        <v>4.97</v>
      </c>
      <c r="W17" s="8">
        <v>56.4</v>
      </c>
      <c r="X17" s="8">
        <v>12.8</v>
      </c>
      <c r="Y17" s="8">
        <v>40.1</v>
      </c>
      <c r="Z17" s="16">
        <v>0.56399999999999995</v>
      </c>
      <c r="AA17" s="8">
        <f t="shared" si="2"/>
        <v>66</v>
      </c>
    </row>
    <row r="18" spans="1:27" x14ac:dyDescent="0.3">
      <c r="A18" s="13">
        <v>32</v>
      </c>
      <c r="B18" s="6" t="s">
        <v>12</v>
      </c>
      <c r="C18" s="7">
        <f t="shared" si="0"/>
        <v>0.11748633879781421</v>
      </c>
      <c r="D18" s="12">
        <v>43758</v>
      </c>
      <c r="E18" s="12">
        <v>43801</v>
      </c>
      <c r="F18" s="8">
        <v>3.2720055077908996</v>
      </c>
      <c r="G18" s="8">
        <v>0.65299449220910022</v>
      </c>
      <c r="H18" s="8">
        <v>16.63680234927644</v>
      </c>
      <c r="I18" s="8">
        <v>83.363197650723563</v>
      </c>
      <c r="J18" s="8">
        <v>2.2985560588727489</v>
      </c>
      <c r="K18" s="8">
        <v>11.517536785271167</v>
      </c>
      <c r="L18" s="9">
        <v>3.7766144808743172</v>
      </c>
      <c r="M18" s="9">
        <v>-1.2195538557865324</v>
      </c>
      <c r="N18" s="8" t="s">
        <v>23</v>
      </c>
      <c r="O18" s="6">
        <v>38</v>
      </c>
      <c r="P18" s="6">
        <v>2630</v>
      </c>
      <c r="Q18" s="6" t="s">
        <v>14</v>
      </c>
      <c r="R18" s="6" t="s">
        <v>26</v>
      </c>
      <c r="S18" s="6">
        <v>51</v>
      </c>
      <c r="T18" s="6">
        <v>33</v>
      </c>
      <c r="U18" s="8">
        <f t="shared" si="1"/>
        <v>79.696969696969703</v>
      </c>
      <c r="V18" s="7">
        <v>3.93</v>
      </c>
      <c r="W18" s="8">
        <v>53.3</v>
      </c>
      <c r="X18" s="8">
        <v>11.7</v>
      </c>
      <c r="Y18" s="8">
        <v>36.700000000000003</v>
      </c>
      <c r="Z18" s="16">
        <v>0.53299999999999992</v>
      </c>
      <c r="AA18" s="8">
        <f t="shared" si="2"/>
        <v>51.568627450980394</v>
      </c>
    </row>
    <row r="19" spans="1:27" x14ac:dyDescent="0.3">
      <c r="A19" s="13">
        <v>35</v>
      </c>
      <c r="B19" s="6" t="s">
        <v>56</v>
      </c>
      <c r="C19" s="7">
        <f t="shared" si="0"/>
        <v>0.12021857923497267</v>
      </c>
      <c r="D19" s="12">
        <v>43760</v>
      </c>
      <c r="E19" s="12">
        <v>43804</v>
      </c>
      <c r="F19" s="8">
        <v>3.6543546117613444</v>
      </c>
      <c r="G19" s="8">
        <v>0.97064538823865565</v>
      </c>
      <c r="H19" s="8">
        <v>20.986927313268229</v>
      </c>
      <c r="I19" s="8">
        <v>79.013072686731761</v>
      </c>
      <c r="J19" s="8">
        <v>3.3659838201701828</v>
      </c>
      <c r="K19" s="8">
        <v>12.672494657058643</v>
      </c>
      <c r="L19" s="9">
        <v>4.0626245901639342</v>
      </c>
      <c r="M19" s="9">
        <v>-0.89288220187416889</v>
      </c>
      <c r="N19" s="8" t="s">
        <v>23</v>
      </c>
      <c r="O19" s="11">
        <v>38</v>
      </c>
      <c r="P19" s="6">
        <v>3130</v>
      </c>
      <c r="Q19" s="6" t="s">
        <v>14</v>
      </c>
      <c r="R19" s="6" t="s">
        <v>26</v>
      </c>
      <c r="S19" s="6">
        <v>52</v>
      </c>
      <c r="T19" s="6">
        <v>35</v>
      </c>
      <c r="U19" s="8">
        <f t="shared" si="1"/>
        <v>89.428571428571431</v>
      </c>
      <c r="V19" s="7">
        <v>4.625</v>
      </c>
      <c r="W19" s="8">
        <v>53.7</v>
      </c>
      <c r="X19" s="8">
        <v>12.5</v>
      </c>
      <c r="Y19" s="8">
        <v>38</v>
      </c>
      <c r="Z19" s="16">
        <v>0.53700000000000003</v>
      </c>
      <c r="AA19" s="8">
        <f t="shared" si="2"/>
        <v>60.192307692307693</v>
      </c>
    </row>
    <row r="20" spans="1:27" x14ac:dyDescent="0.3">
      <c r="A20" s="13">
        <v>38</v>
      </c>
      <c r="B20" s="6" t="s">
        <v>12</v>
      </c>
      <c r="C20" s="7">
        <f t="shared" si="0"/>
        <v>0.11475409836065574</v>
      </c>
      <c r="D20" s="12">
        <v>43766</v>
      </c>
      <c r="E20" s="12">
        <v>43808</v>
      </c>
      <c r="F20" s="8">
        <v>5.01194281222201</v>
      </c>
      <c r="G20" s="8">
        <v>0.54805718777798962</v>
      </c>
      <c r="H20" s="8">
        <v>9.8571436650717565</v>
      </c>
      <c r="I20" s="8">
        <v>90.14285633492824</v>
      </c>
      <c r="J20" s="8">
        <v>1.735214814205714</v>
      </c>
      <c r="K20" s="8">
        <v>15.868412292847131</v>
      </c>
      <c r="L20" s="9">
        <v>3.7670606557377049</v>
      </c>
      <c r="M20" s="9">
        <v>2.4905631527691736</v>
      </c>
      <c r="N20" s="8" t="s">
        <v>24</v>
      </c>
      <c r="O20" s="11">
        <v>41</v>
      </c>
      <c r="P20" s="6">
        <v>4750</v>
      </c>
      <c r="Q20" s="6" t="s">
        <v>14</v>
      </c>
      <c r="R20" s="6" t="s">
        <v>29</v>
      </c>
      <c r="S20" s="6">
        <v>58</v>
      </c>
      <c r="T20" s="6">
        <v>38</v>
      </c>
      <c r="U20" s="8">
        <f t="shared" si="1"/>
        <v>125</v>
      </c>
      <c r="V20" s="7">
        <v>5.56</v>
      </c>
      <c r="W20" s="8">
        <v>56.2</v>
      </c>
      <c r="X20" s="8">
        <v>13.5</v>
      </c>
      <c r="Y20" s="8">
        <v>39.6</v>
      </c>
      <c r="Z20" s="16">
        <v>0.56200000000000006</v>
      </c>
      <c r="AA20" s="8">
        <f t="shared" si="2"/>
        <v>81.896551724137936</v>
      </c>
    </row>
    <row r="21" spans="1:27" x14ac:dyDescent="0.3">
      <c r="A21" s="13">
        <v>39</v>
      </c>
      <c r="B21" s="6" t="s">
        <v>56</v>
      </c>
      <c r="C21" s="7">
        <f t="shared" si="0"/>
        <v>0.12295081967213115</v>
      </c>
      <c r="D21" s="12">
        <v>43763</v>
      </c>
      <c r="E21" s="12">
        <v>43808</v>
      </c>
      <c r="F21" s="8">
        <v>5.2467783912933621</v>
      </c>
      <c r="G21" s="8">
        <v>0.6332216087066378</v>
      </c>
      <c r="H21" s="8">
        <v>10.769074978004044</v>
      </c>
      <c r="I21" s="8">
        <v>89.230925021995958</v>
      </c>
      <c r="J21" s="8">
        <v>2.041010957993862</v>
      </c>
      <c r="K21" s="8">
        <v>16.911507825306</v>
      </c>
      <c r="L21" s="9">
        <v>4.0733819672131144</v>
      </c>
      <c r="M21" s="9">
        <v>2.2634324057697039</v>
      </c>
      <c r="N21" s="8" t="s">
        <v>24</v>
      </c>
      <c r="O21" s="11">
        <v>40</v>
      </c>
      <c r="P21" s="6">
        <v>3730</v>
      </c>
      <c r="Q21" s="6" t="s">
        <v>14</v>
      </c>
      <c r="R21" s="6" t="s">
        <v>29</v>
      </c>
      <c r="S21" s="6">
        <v>50</v>
      </c>
      <c r="T21" s="6">
        <v>37</v>
      </c>
      <c r="U21" s="8">
        <f t="shared" si="1"/>
        <v>100.81081081081081</v>
      </c>
      <c r="V21" s="7">
        <v>5.88</v>
      </c>
      <c r="W21" s="8">
        <v>55.7</v>
      </c>
      <c r="X21" s="8">
        <v>14.3</v>
      </c>
      <c r="Y21" s="8">
        <v>39.9</v>
      </c>
      <c r="Z21" s="16">
        <v>0.55700000000000005</v>
      </c>
      <c r="AA21" s="8">
        <f t="shared" si="2"/>
        <v>74.599999999999994</v>
      </c>
    </row>
    <row r="22" spans="1:27" x14ac:dyDescent="0.3">
      <c r="A22" s="13">
        <v>40</v>
      </c>
      <c r="B22" s="6" t="s">
        <v>56</v>
      </c>
      <c r="C22" s="7">
        <f t="shared" si="0"/>
        <v>0.12295081967213115</v>
      </c>
      <c r="D22" s="12">
        <v>43763</v>
      </c>
      <c r="E22" s="12">
        <v>43808</v>
      </c>
      <c r="F22" s="8">
        <v>4.800943404270738</v>
      </c>
      <c r="G22" s="8">
        <v>0.39905659572926222</v>
      </c>
      <c r="H22" s="8">
        <v>7.6741653024858119</v>
      </c>
      <c r="I22" s="8">
        <v>92.325834697514182</v>
      </c>
      <c r="J22" s="8">
        <v>1.3385950292143398</v>
      </c>
      <c r="K22" s="8">
        <v>16.104279556517387</v>
      </c>
      <c r="L22" s="9">
        <v>4.0733819672131144</v>
      </c>
      <c r="M22" s="9">
        <v>1.4480419643499904</v>
      </c>
      <c r="N22" s="8" t="s">
        <v>24</v>
      </c>
      <c r="O22" s="11">
        <v>37</v>
      </c>
      <c r="P22" s="6">
        <v>3650</v>
      </c>
      <c r="Q22" s="6" t="s">
        <v>14</v>
      </c>
      <c r="R22" s="6" t="s">
        <v>29</v>
      </c>
      <c r="S22" s="6">
        <v>50</v>
      </c>
      <c r="T22" s="6">
        <v>34</v>
      </c>
      <c r="U22" s="8">
        <f t="shared" si="1"/>
        <v>107.35294117647059</v>
      </c>
      <c r="V22" s="7">
        <v>5.2</v>
      </c>
      <c r="W22" s="8">
        <v>54.6</v>
      </c>
      <c r="X22" s="8">
        <v>14.1</v>
      </c>
      <c r="Y22" s="8">
        <v>40.4</v>
      </c>
      <c r="Z22" s="16">
        <v>0.54600000000000004</v>
      </c>
      <c r="AA22" s="8">
        <f t="shared" si="2"/>
        <v>73</v>
      </c>
    </row>
    <row r="23" spans="1:27" x14ac:dyDescent="0.3">
      <c r="A23" s="6">
        <v>41</v>
      </c>
      <c r="B23" s="6" t="s">
        <v>12</v>
      </c>
      <c r="C23" s="7">
        <f t="shared" si="0"/>
        <v>0.11202185792349727</v>
      </c>
      <c r="D23" s="12">
        <v>43777</v>
      </c>
      <c r="E23" s="12">
        <v>43818</v>
      </c>
      <c r="F23" s="8">
        <v>4.1921088460254321</v>
      </c>
      <c r="G23" s="8">
        <v>0.63289115397456808</v>
      </c>
      <c r="H23" s="8">
        <v>13.116915108281201</v>
      </c>
      <c r="I23" s="8">
        <v>86.883084891718795</v>
      </c>
      <c r="J23" s="8">
        <v>2.2446052963869758</v>
      </c>
      <c r="K23" s="8">
        <v>14.86769037570952</v>
      </c>
      <c r="L23" s="9">
        <v>3.757506830601093</v>
      </c>
      <c r="M23" s="9">
        <v>0.94471484007072992</v>
      </c>
      <c r="N23" s="8" t="s">
        <v>24</v>
      </c>
      <c r="O23" s="11">
        <v>39</v>
      </c>
      <c r="P23" s="6">
        <v>3670</v>
      </c>
      <c r="Q23" s="6" t="s">
        <v>14</v>
      </c>
      <c r="R23" s="6" t="s">
        <v>29</v>
      </c>
      <c r="S23" s="6">
        <v>51</v>
      </c>
      <c r="T23" s="6">
        <v>35</v>
      </c>
      <c r="U23" s="8">
        <f t="shared" si="1"/>
        <v>104.85714285714286</v>
      </c>
      <c r="V23" s="7">
        <v>4.83</v>
      </c>
      <c r="W23" s="8">
        <v>53.1</v>
      </c>
      <c r="X23" s="8">
        <v>13.2</v>
      </c>
      <c r="Y23" s="8">
        <v>38.9</v>
      </c>
      <c r="Z23" s="16">
        <v>0.53100000000000003</v>
      </c>
      <c r="AA23" s="8">
        <f t="shared" si="2"/>
        <v>71.960784313725483</v>
      </c>
    </row>
    <row r="24" spans="1:27" x14ac:dyDescent="0.3">
      <c r="A24" s="6">
        <v>44</v>
      </c>
      <c r="B24" s="6" t="s">
        <v>56</v>
      </c>
      <c r="C24" s="7">
        <f t="shared" si="0"/>
        <v>0.13387978142076504</v>
      </c>
      <c r="D24" s="12">
        <v>43787</v>
      </c>
      <c r="E24" s="12">
        <v>43836</v>
      </c>
      <c r="F24" s="8">
        <v>3.7355869266354937</v>
      </c>
      <c r="G24" s="8">
        <v>0.57941307336450665</v>
      </c>
      <c r="H24" s="8">
        <v>13.427881190370952</v>
      </c>
      <c r="I24" s="8">
        <v>86.572118809629046</v>
      </c>
      <c r="J24" s="8">
        <v>1.9578999289187748</v>
      </c>
      <c r="K24" s="8">
        <v>12.622955391150429</v>
      </c>
      <c r="L24" s="9">
        <v>4.1164114754098362</v>
      </c>
      <c r="M24" s="9">
        <v>-0.8195896979353039</v>
      </c>
      <c r="N24" s="8" t="s">
        <v>24</v>
      </c>
      <c r="O24" s="11">
        <v>40</v>
      </c>
      <c r="P24" s="6">
        <v>2720</v>
      </c>
      <c r="Q24" s="6" t="s">
        <v>15</v>
      </c>
      <c r="R24" s="6" t="s">
        <v>28</v>
      </c>
      <c r="S24" s="6">
        <v>48</v>
      </c>
      <c r="T24" s="6">
        <v>34</v>
      </c>
      <c r="U24" s="8">
        <f t="shared" si="1"/>
        <v>80</v>
      </c>
      <c r="V24" s="7">
        <v>4.32</v>
      </c>
      <c r="W24" s="8">
        <v>54.4</v>
      </c>
      <c r="Y24" s="8">
        <v>38</v>
      </c>
      <c r="Z24" s="16">
        <v>0.54400000000000004</v>
      </c>
      <c r="AA24" s="8">
        <f t="shared" si="2"/>
        <v>56.666666666666664</v>
      </c>
    </row>
    <row r="25" spans="1:27" x14ac:dyDescent="0.3">
      <c r="A25" s="6">
        <v>45</v>
      </c>
      <c r="B25" s="6" t="s">
        <v>56</v>
      </c>
      <c r="C25" s="7">
        <f t="shared" si="0"/>
        <v>0.11748633879781421</v>
      </c>
      <c r="D25" s="12">
        <v>43793</v>
      </c>
      <c r="E25" s="12">
        <v>43836</v>
      </c>
      <c r="F25" s="8">
        <v>4.4502924125061147</v>
      </c>
      <c r="G25" s="8">
        <v>1.2097075874938854</v>
      </c>
      <c r="H25" s="8">
        <v>21.372925574096914</v>
      </c>
      <c r="I25" s="8">
        <v>78.627074425903089</v>
      </c>
      <c r="J25" s="8">
        <v>3.77613526044115</v>
      </c>
      <c r="K25" s="8">
        <v>13.891709262527044</v>
      </c>
      <c r="L25" s="9">
        <v>4.051867213114754</v>
      </c>
      <c r="M25" s="9">
        <v>0.81690590219120396</v>
      </c>
      <c r="N25" s="8" t="s">
        <v>24</v>
      </c>
      <c r="O25" s="11">
        <v>40</v>
      </c>
      <c r="P25" s="6">
        <v>3650</v>
      </c>
      <c r="Q25" s="6" t="s">
        <v>14</v>
      </c>
      <c r="R25" s="6" t="s">
        <v>29</v>
      </c>
      <c r="S25" s="6">
        <v>54</v>
      </c>
      <c r="T25" s="6">
        <v>37</v>
      </c>
      <c r="U25" s="8">
        <f t="shared" si="1"/>
        <v>98.648648648648646</v>
      </c>
      <c r="V25" s="7">
        <v>5.92</v>
      </c>
      <c r="W25" s="8">
        <v>56.6</v>
      </c>
      <c r="X25" s="8">
        <v>14.7</v>
      </c>
      <c r="Y25" s="8">
        <v>40.299999999999997</v>
      </c>
      <c r="Z25" s="16">
        <v>0.56600000000000006</v>
      </c>
      <c r="AA25" s="8">
        <f t="shared" si="2"/>
        <v>67.592592592592595</v>
      </c>
    </row>
    <row r="26" spans="1:27" x14ac:dyDescent="0.3">
      <c r="A26" s="6">
        <v>46</v>
      </c>
      <c r="B26" s="6" t="s">
        <v>56</v>
      </c>
      <c r="C26" s="7">
        <f t="shared" si="0"/>
        <v>0.14754098360655737</v>
      </c>
      <c r="D26" s="12">
        <v>43782</v>
      </c>
      <c r="E26" s="12">
        <v>43836</v>
      </c>
      <c r="F26" s="8">
        <v>4.0457409960695898</v>
      </c>
      <c r="G26" s="8">
        <v>0.76925900393041058</v>
      </c>
      <c r="H26" s="8">
        <v>15.97630330073542</v>
      </c>
      <c r="I26" s="8">
        <v>84.023696699264576</v>
      </c>
      <c r="J26" s="8">
        <v>2.367679298031427</v>
      </c>
      <c r="K26" s="8">
        <v>12.452265300306525</v>
      </c>
      <c r="L26" s="9">
        <v>4.1701983606557373</v>
      </c>
      <c r="M26" s="9">
        <v>-0.25859703806485418</v>
      </c>
      <c r="N26" s="8" t="s">
        <v>23</v>
      </c>
      <c r="O26" s="11">
        <v>38</v>
      </c>
      <c r="P26" s="6">
        <v>2620</v>
      </c>
      <c r="Q26" s="6" t="s">
        <v>14</v>
      </c>
      <c r="R26" s="6" t="s">
        <v>26</v>
      </c>
      <c r="S26" s="6">
        <v>49</v>
      </c>
      <c r="T26" s="6">
        <v>33</v>
      </c>
      <c r="U26" s="8">
        <f t="shared" si="1"/>
        <v>79.393939393939391</v>
      </c>
      <c r="V26" s="7">
        <v>4.8099999999999996</v>
      </c>
      <c r="W26" s="8">
        <v>57</v>
      </c>
      <c r="X26" s="8">
        <v>13.5</v>
      </c>
      <c r="Y26" s="8">
        <v>38.700000000000003</v>
      </c>
      <c r="Z26" s="16">
        <v>0.56999999999999995</v>
      </c>
      <c r="AA26" s="8">
        <f t="shared" si="2"/>
        <v>53.469387755102041</v>
      </c>
    </row>
    <row r="27" spans="1:27" x14ac:dyDescent="0.3">
      <c r="A27" s="6">
        <v>48</v>
      </c>
      <c r="B27" s="6" t="s">
        <v>12</v>
      </c>
      <c r="C27" s="7">
        <f t="shared" si="0"/>
        <v>0.12295081967213115</v>
      </c>
      <c r="D27" s="12">
        <v>43798</v>
      </c>
      <c r="E27" s="12">
        <v>43843</v>
      </c>
      <c r="F27" s="8">
        <v>3.9245116560335793</v>
      </c>
      <c r="G27" s="8">
        <v>0.79048834396642054</v>
      </c>
      <c r="H27" s="8">
        <v>16.765394357718357</v>
      </c>
      <c r="I27" s="8">
        <v>83.23460564228165</v>
      </c>
      <c r="J27" s="8">
        <v>2.8462578411560209</v>
      </c>
      <c r="K27" s="8">
        <v>14.130723316735304</v>
      </c>
      <c r="L27" s="9">
        <v>3.7957221311475413</v>
      </c>
      <c r="M27" s="9">
        <v>0.2867138015945867</v>
      </c>
      <c r="N27" s="8" t="s">
        <v>23</v>
      </c>
      <c r="O27" s="11">
        <v>38</v>
      </c>
      <c r="P27" s="6">
        <v>3170</v>
      </c>
      <c r="Q27" s="6" t="s">
        <v>14</v>
      </c>
      <c r="R27" s="6" t="s">
        <v>26</v>
      </c>
      <c r="S27" s="6">
        <v>49</v>
      </c>
      <c r="T27" s="6">
        <v>34</v>
      </c>
      <c r="U27" s="8">
        <f t="shared" si="1"/>
        <v>93.235294117647058</v>
      </c>
      <c r="V27" s="7">
        <v>4.72</v>
      </c>
      <c r="W27" s="8">
        <v>52.7</v>
      </c>
      <c r="X27" s="8">
        <v>13.5</v>
      </c>
      <c r="Y27" s="8">
        <v>38</v>
      </c>
      <c r="Z27" s="16">
        <v>0.52700000000000002</v>
      </c>
      <c r="AA27" s="8">
        <f t="shared" si="2"/>
        <v>64.693877551020407</v>
      </c>
    </row>
    <row r="28" spans="1:27" x14ac:dyDescent="0.3">
      <c r="A28" s="6">
        <v>50</v>
      </c>
      <c r="B28" s="6" t="s">
        <v>56</v>
      </c>
      <c r="C28" s="7">
        <f t="shared" si="0"/>
        <v>0.12841530054644809</v>
      </c>
      <c r="D28" s="12">
        <v>43796</v>
      </c>
      <c r="E28" s="12">
        <v>43843</v>
      </c>
      <c r="F28" s="8">
        <v>4.2274965705343677</v>
      </c>
      <c r="G28" s="8">
        <v>0.39750342946563233</v>
      </c>
      <c r="H28" s="8">
        <v>8.5946687452028616</v>
      </c>
      <c r="I28" s="8">
        <v>91.405331254797133</v>
      </c>
      <c r="J28" s="8">
        <v>1.3333850899167849</v>
      </c>
      <c r="K28" s="8">
        <v>14.180710094508067</v>
      </c>
      <c r="L28" s="9">
        <v>4.0948967213114758</v>
      </c>
      <c r="M28" s="9">
        <v>0.2747668912543656</v>
      </c>
      <c r="N28" s="8" t="s">
        <v>24</v>
      </c>
      <c r="O28" s="11">
        <v>39</v>
      </c>
      <c r="P28" s="6">
        <v>2730</v>
      </c>
      <c r="Q28" s="6" t="s">
        <v>14</v>
      </c>
      <c r="R28" s="6" t="s">
        <v>29</v>
      </c>
      <c r="S28" s="6">
        <v>52</v>
      </c>
      <c r="T28" s="6">
        <v>34</v>
      </c>
      <c r="U28" s="8">
        <f t="shared" si="1"/>
        <v>80.294117647058826</v>
      </c>
      <c r="V28" s="7">
        <v>4.63</v>
      </c>
      <c r="W28" s="8">
        <v>54.6</v>
      </c>
      <c r="X28" s="8">
        <v>12.3</v>
      </c>
      <c r="Y28" s="8">
        <v>38.299999999999997</v>
      </c>
      <c r="Z28" s="16">
        <v>0.54600000000000004</v>
      </c>
      <c r="AA28" s="8">
        <f t="shared" si="2"/>
        <v>52.5</v>
      </c>
    </row>
    <row r="29" spans="1:27" x14ac:dyDescent="0.3">
      <c r="A29" s="6">
        <v>51</v>
      </c>
      <c r="B29" s="6" t="s">
        <v>56</v>
      </c>
      <c r="C29" s="7">
        <f t="shared" si="0"/>
        <v>0.13934426229508196</v>
      </c>
      <c r="D29" s="12">
        <v>43792</v>
      </c>
      <c r="E29" s="12">
        <v>43843</v>
      </c>
      <c r="F29" s="8">
        <v>3.8865952844166998</v>
      </c>
      <c r="G29" s="8">
        <v>0.57840471558330009</v>
      </c>
      <c r="H29" s="8">
        <v>12.954192958192612</v>
      </c>
      <c r="I29" s="8">
        <v>87.045807041807393</v>
      </c>
      <c r="J29" s="8">
        <v>2.1639675242277088</v>
      </c>
      <c r="K29" s="8">
        <v>14.540797729860563</v>
      </c>
      <c r="L29" s="9">
        <v>4.1379262295081967</v>
      </c>
      <c r="M29" s="9">
        <v>-0.53199574725990539</v>
      </c>
      <c r="N29" s="8" t="s">
        <v>23</v>
      </c>
      <c r="O29" s="11">
        <v>37</v>
      </c>
      <c r="P29" s="6">
        <v>2200</v>
      </c>
      <c r="Q29" s="6" t="s">
        <v>15</v>
      </c>
      <c r="R29" s="6" t="s">
        <v>27</v>
      </c>
      <c r="S29" s="6">
        <v>45</v>
      </c>
      <c r="T29" s="6">
        <v>34</v>
      </c>
      <c r="U29" s="8">
        <f t="shared" si="1"/>
        <v>64.705882352941174</v>
      </c>
      <c r="V29" s="7">
        <v>4.47</v>
      </c>
      <c r="W29" s="8">
        <v>51.7</v>
      </c>
      <c r="X29" s="8">
        <v>14</v>
      </c>
      <c r="Y29" s="8">
        <v>38.6</v>
      </c>
      <c r="Z29" s="16">
        <v>0.51700000000000002</v>
      </c>
      <c r="AA29" s="8">
        <f t="shared" si="2"/>
        <v>48.888888888888886</v>
      </c>
    </row>
    <row r="30" spans="1:27" x14ac:dyDescent="0.3">
      <c r="A30" s="6">
        <v>53</v>
      </c>
      <c r="B30" s="6" t="s">
        <v>12</v>
      </c>
      <c r="C30" s="7">
        <f t="shared" si="0"/>
        <v>0.11748633879781421</v>
      </c>
      <c r="D30" s="12">
        <v>43803</v>
      </c>
      <c r="E30" s="12">
        <v>43846</v>
      </c>
      <c r="F30" s="8">
        <v>4.3439105228021893</v>
      </c>
      <c r="G30" s="8">
        <v>0.96108947719781046</v>
      </c>
      <c r="H30" s="8">
        <v>18.116672520222629</v>
      </c>
      <c r="I30" s="8">
        <v>81.883327479777364</v>
      </c>
      <c r="J30" s="8">
        <v>3.1201671201941736</v>
      </c>
      <c r="K30" s="8">
        <v>14.102460913244666</v>
      </c>
      <c r="L30" s="9">
        <v>3.7766144808743172</v>
      </c>
      <c r="M30" s="9">
        <v>1.2101621630763568</v>
      </c>
      <c r="N30" s="8" t="s">
        <v>24</v>
      </c>
      <c r="O30" s="11">
        <v>39</v>
      </c>
      <c r="P30" s="6">
        <v>3200</v>
      </c>
      <c r="Q30" s="6" t="s">
        <v>14</v>
      </c>
      <c r="R30" s="6" t="s">
        <v>29</v>
      </c>
      <c r="S30" s="6">
        <v>49</v>
      </c>
      <c r="T30" s="6">
        <v>32</v>
      </c>
      <c r="U30" s="8">
        <f t="shared" si="1"/>
        <v>100</v>
      </c>
      <c r="V30" s="7">
        <v>5.31</v>
      </c>
      <c r="W30" s="8">
        <v>55.5</v>
      </c>
      <c r="X30" s="8">
        <v>13.7</v>
      </c>
      <c r="Y30" s="8">
        <v>38.1</v>
      </c>
      <c r="Z30" s="16">
        <v>0.55500000000000005</v>
      </c>
      <c r="AA30" s="8">
        <f t="shared" si="2"/>
        <v>65.306122448979593</v>
      </c>
    </row>
    <row r="31" spans="1:27" x14ac:dyDescent="0.3">
      <c r="A31" s="6">
        <v>55</v>
      </c>
      <c r="B31" s="6" t="s">
        <v>56</v>
      </c>
      <c r="C31" s="7">
        <f t="shared" si="0"/>
        <v>0.11748633879781421</v>
      </c>
      <c r="D31" s="12">
        <v>43803</v>
      </c>
      <c r="E31" s="12">
        <v>43846</v>
      </c>
      <c r="F31" s="8">
        <v>4.1459528623212911</v>
      </c>
      <c r="G31" s="8">
        <v>0.8390471376787092</v>
      </c>
      <c r="H31" s="8">
        <v>16.83143706476849</v>
      </c>
      <c r="I31" s="8">
        <v>83.16856293523152</v>
      </c>
      <c r="J31" s="8">
        <v>2.666003023880545</v>
      </c>
      <c r="K31" s="8">
        <v>13.173423007429724</v>
      </c>
      <c r="L31" s="9">
        <v>4.051867213114754</v>
      </c>
      <c r="M31" s="9">
        <v>0.19762609255085165</v>
      </c>
      <c r="N31" s="8" t="s">
        <v>24</v>
      </c>
      <c r="O31" s="11">
        <v>41</v>
      </c>
      <c r="P31" s="6">
        <v>3160</v>
      </c>
      <c r="Q31" s="6" t="s">
        <v>14</v>
      </c>
      <c r="R31" s="6" t="s">
        <v>29</v>
      </c>
      <c r="S31" s="6">
        <v>45</v>
      </c>
      <c r="T31" s="6">
        <v>36</v>
      </c>
      <c r="U31" s="8">
        <f t="shared" si="1"/>
        <v>87.777777777777771</v>
      </c>
      <c r="V31" s="7">
        <v>4.9800000000000004</v>
      </c>
      <c r="W31" s="8">
        <v>56.1</v>
      </c>
      <c r="X31" s="8">
        <v>13.9</v>
      </c>
      <c r="Y31" s="8">
        <v>37.799999999999997</v>
      </c>
      <c r="Z31" s="16">
        <v>0.56100000000000005</v>
      </c>
      <c r="AA31" s="8">
        <f t="shared" si="2"/>
        <v>70.222222222222229</v>
      </c>
    </row>
    <row r="32" spans="1:27" x14ac:dyDescent="0.3">
      <c r="A32" s="6">
        <v>57</v>
      </c>
      <c r="B32" s="6" t="s">
        <v>12</v>
      </c>
      <c r="C32" s="7">
        <f t="shared" si="0"/>
        <v>0.14207650273224043</v>
      </c>
      <c r="D32" s="12">
        <v>43798</v>
      </c>
      <c r="E32" s="12">
        <v>43850</v>
      </c>
      <c r="F32" s="8">
        <v>3.9968114453871939</v>
      </c>
      <c r="G32" s="8">
        <v>0.90818855461280634</v>
      </c>
      <c r="H32" s="8">
        <v>18.515566862646406</v>
      </c>
      <c r="I32" s="8">
        <v>81.484433137353591</v>
      </c>
      <c r="J32" s="8">
        <v>2.8449794176922438</v>
      </c>
      <c r="K32" s="8">
        <v>12.520358510101635</v>
      </c>
      <c r="L32" s="9">
        <v>3.8625989071038251</v>
      </c>
      <c r="M32" s="9">
        <v>0.29351069060671747</v>
      </c>
      <c r="N32" s="8" t="s">
        <v>24</v>
      </c>
      <c r="O32" s="6">
        <v>41</v>
      </c>
      <c r="P32" s="6">
        <v>3235</v>
      </c>
      <c r="Q32" s="6" t="s">
        <v>14</v>
      </c>
      <c r="R32" s="6" t="s">
        <v>29</v>
      </c>
      <c r="S32" s="6">
        <v>52</v>
      </c>
      <c r="T32" s="6">
        <v>36</v>
      </c>
      <c r="U32" s="8">
        <f t="shared" si="1"/>
        <v>89.861111111111114</v>
      </c>
      <c r="V32" s="7">
        <v>4.91</v>
      </c>
      <c r="W32" s="8">
        <v>56.5</v>
      </c>
      <c r="Y32" s="8">
        <v>40.700000000000003</v>
      </c>
      <c r="Z32" s="16">
        <v>0.56499999999999995</v>
      </c>
      <c r="AA32" s="8">
        <f t="shared" si="2"/>
        <v>62.21153846153846</v>
      </c>
    </row>
    <row r="33" spans="1:27" x14ac:dyDescent="0.3">
      <c r="A33" s="6">
        <v>58</v>
      </c>
      <c r="B33" s="6" t="s">
        <v>12</v>
      </c>
      <c r="C33" s="7">
        <f t="shared" si="0"/>
        <v>0.11748633879781421</v>
      </c>
      <c r="D33" s="12">
        <v>43807</v>
      </c>
      <c r="E33" s="12">
        <v>43850</v>
      </c>
      <c r="F33" s="8">
        <v>4.5972295562634891</v>
      </c>
      <c r="G33" s="8">
        <v>1.2527704437365106</v>
      </c>
      <c r="H33" s="8">
        <v>21.414879380111294</v>
      </c>
      <c r="I33" s="8">
        <v>78.585120619888698</v>
      </c>
      <c r="J33" s="8">
        <v>4.5975926797041682</v>
      </c>
      <c r="K33" s="8">
        <v>16.871557802525981</v>
      </c>
      <c r="L33" s="9">
        <v>3.7766144808743172</v>
      </c>
      <c r="M33" s="9">
        <v>1.7060286577027575</v>
      </c>
      <c r="N33" s="8" t="s">
        <v>23</v>
      </c>
      <c r="O33" s="6">
        <v>40</v>
      </c>
      <c r="P33" s="6">
        <v>3040</v>
      </c>
      <c r="Q33" s="6" t="s">
        <v>14</v>
      </c>
      <c r="R33" s="6" t="s">
        <v>26</v>
      </c>
      <c r="S33" s="6">
        <v>49</v>
      </c>
      <c r="T33" s="6">
        <v>35</v>
      </c>
      <c r="U33" s="8">
        <f t="shared" si="1"/>
        <v>86.857142857142861</v>
      </c>
      <c r="V33" s="7">
        <v>5.85</v>
      </c>
      <c r="W33" s="8">
        <v>52.2</v>
      </c>
      <c r="X33" s="8">
        <v>13.9</v>
      </c>
      <c r="Y33" s="8">
        <v>38.1</v>
      </c>
      <c r="Z33" s="16">
        <v>0.52200000000000002</v>
      </c>
      <c r="AA33" s="8">
        <f t="shared" si="2"/>
        <v>62.04081632653061</v>
      </c>
    </row>
    <row r="34" spans="1:27" x14ac:dyDescent="0.3">
      <c r="A34" s="6">
        <v>59</v>
      </c>
      <c r="B34" s="6" t="s">
        <v>12</v>
      </c>
      <c r="C34" s="7">
        <f t="shared" si="0"/>
        <v>0.12021857923497267</v>
      </c>
      <c r="D34" s="14">
        <v>43806</v>
      </c>
      <c r="E34" s="12">
        <v>43850</v>
      </c>
      <c r="F34" s="8">
        <v>3.5997176288274506</v>
      </c>
      <c r="G34" s="8">
        <v>0.42528237117254974</v>
      </c>
      <c r="H34" s="8">
        <v>10.566021644038502</v>
      </c>
      <c r="I34" s="8">
        <v>89.4339783559615</v>
      </c>
      <c r="J34" s="8">
        <v>1.8769965537945312</v>
      </c>
      <c r="K34" s="8">
        <v>15.887462170871805</v>
      </c>
      <c r="L34" s="9">
        <v>3.786168306010929</v>
      </c>
      <c r="M34" s="9">
        <v>-0.43176820245972947</v>
      </c>
      <c r="N34" s="8" t="s">
        <v>23</v>
      </c>
      <c r="O34" s="6">
        <v>37</v>
      </c>
      <c r="P34" s="6">
        <v>2550</v>
      </c>
      <c r="Q34" s="6" t="s">
        <v>14</v>
      </c>
      <c r="R34" s="6" t="s">
        <v>26</v>
      </c>
      <c r="S34" s="6">
        <v>46</v>
      </c>
      <c r="T34" s="6">
        <v>33</v>
      </c>
      <c r="U34" s="8">
        <f t="shared" si="1"/>
        <v>77.272727272727266</v>
      </c>
      <c r="V34" s="7">
        <v>4.03</v>
      </c>
      <c r="W34" s="8">
        <v>47.6</v>
      </c>
      <c r="X34" s="8">
        <v>12.5</v>
      </c>
      <c r="Y34" s="8">
        <v>36.6</v>
      </c>
      <c r="Z34" s="16">
        <v>0.47600000000000003</v>
      </c>
      <c r="AA34" s="8">
        <f t="shared" si="2"/>
        <v>55.434782608695649</v>
      </c>
    </row>
    <row r="35" spans="1:27" x14ac:dyDescent="0.3">
      <c r="A35" s="6">
        <v>60</v>
      </c>
      <c r="B35" s="6" t="s">
        <v>56</v>
      </c>
      <c r="C35" s="7">
        <f t="shared" si="0"/>
        <v>0.12568306010928962</v>
      </c>
      <c r="D35" s="14">
        <v>43804</v>
      </c>
      <c r="E35" s="12">
        <v>43850</v>
      </c>
      <c r="F35" s="8">
        <v>4.4084067317222013</v>
      </c>
      <c r="G35" s="8">
        <v>0.52159326827779839</v>
      </c>
      <c r="H35" s="8">
        <v>10.579985157764673</v>
      </c>
      <c r="I35" s="8">
        <v>89.420014842235332</v>
      </c>
      <c r="J35" s="8">
        <v>1.7305625007143259</v>
      </c>
      <c r="K35" s="8">
        <v>14.626383892960549</v>
      </c>
      <c r="L35" s="9">
        <v>4.0841393442622955</v>
      </c>
      <c r="M35" s="9">
        <v>0.66355166536924426</v>
      </c>
      <c r="N35" s="8" t="s">
        <v>24</v>
      </c>
      <c r="O35" s="6">
        <v>41</v>
      </c>
      <c r="P35" s="6">
        <v>3360</v>
      </c>
      <c r="Q35" s="6" t="s">
        <v>14</v>
      </c>
      <c r="R35" s="6" t="s">
        <v>29</v>
      </c>
      <c r="S35" s="6">
        <v>52</v>
      </c>
      <c r="T35" s="6">
        <v>35</v>
      </c>
      <c r="U35" s="8">
        <f t="shared" si="1"/>
        <v>96</v>
      </c>
      <c r="V35" s="7">
        <v>4.93</v>
      </c>
      <c r="W35" s="8">
        <v>54.9</v>
      </c>
      <c r="X35" s="8">
        <v>13</v>
      </c>
      <c r="Y35" s="8">
        <v>39</v>
      </c>
      <c r="Z35" s="16">
        <v>0.54899999999999993</v>
      </c>
      <c r="AA35" s="8">
        <f t="shared" si="2"/>
        <v>64.615384615384613</v>
      </c>
    </row>
    <row r="36" spans="1:27" x14ac:dyDescent="0.3">
      <c r="A36" s="6">
        <v>61</v>
      </c>
      <c r="B36" s="6" t="s">
        <v>12</v>
      </c>
      <c r="C36" s="7">
        <f t="shared" si="0"/>
        <v>0.12021857923497267</v>
      </c>
      <c r="D36" s="14">
        <v>43809</v>
      </c>
      <c r="E36" s="12">
        <v>43853</v>
      </c>
      <c r="F36" s="8">
        <v>4.0651165258299589</v>
      </c>
      <c r="G36" s="8">
        <v>0.42988347417004125</v>
      </c>
      <c r="H36" s="8">
        <v>9.5635923063412953</v>
      </c>
      <c r="I36" s="8">
        <v>90.436407693658708</v>
      </c>
      <c r="J36" s="8">
        <v>1.5716193682207049</v>
      </c>
      <c r="K36" s="8">
        <v>14.861738703501123</v>
      </c>
      <c r="L36" s="9">
        <v>3.786168306010929</v>
      </c>
      <c r="M36" s="9">
        <v>0.61220537307597522</v>
      </c>
      <c r="N36" s="8" t="s">
        <v>24</v>
      </c>
      <c r="O36" s="6">
        <v>41</v>
      </c>
      <c r="P36" s="6">
        <v>3370</v>
      </c>
      <c r="Q36" s="6" t="s">
        <v>14</v>
      </c>
      <c r="R36" s="6" t="s">
        <v>29</v>
      </c>
      <c r="S36" s="6">
        <v>50</v>
      </c>
      <c r="T36" s="6">
        <v>36</v>
      </c>
      <c r="U36" s="8">
        <f t="shared" si="1"/>
        <v>93.611111111111114</v>
      </c>
      <c r="V36" s="7">
        <v>4.99</v>
      </c>
      <c r="W36" s="8">
        <v>52.3</v>
      </c>
      <c r="X36" s="8">
        <v>14.4</v>
      </c>
      <c r="Y36" s="8">
        <v>39.200000000000003</v>
      </c>
      <c r="Z36" s="16">
        <v>0.52300000000000002</v>
      </c>
      <c r="AA36" s="8">
        <f t="shared" si="2"/>
        <v>67.400000000000006</v>
      </c>
    </row>
    <row r="37" spans="1:27" x14ac:dyDescent="0.3">
      <c r="A37" s="6">
        <v>63</v>
      </c>
      <c r="B37" s="6" t="s">
        <v>12</v>
      </c>
      <c r="C37" s="7">
        <f t="shared" si="0"/>
        <v>0.11475409836065574</v>
      </c>
      <c r="D37" s="14">
        <v>43811</v>
      </c>
      <c r="E37" s="12">
        <v>43853</v>
      </c>
      <c r="F37" s="8">
        <v>4.0377709767946781</v>
      </c>
      <c r="G37" s="8">
        <v>0.87222902320532203</v>
      </c>
      <c r="H37" s="8">
        <v>17.764338558153199</v>
      </c>
      <c r="I37" s="8">
        <v>82.235661441846801</v>
      </c>
      <c r="J37" s="8">
        <v>2.8419144756393355</v>
      </c>
      <c r="K37" s="8">
        <v>13.155948131719034</v>
      </c>
      <c r="L37" s="9">
        <v>3.7670606557377049</v>
      </c>
      <c r="M37" s="9">
        <v>0.59759002639685566</v>
      </c>
      <c r="N37" s="8" t="s">
        <v>24</v>
      </c>
      <c r="O37" s="6">
        <v>39</v>
      </c>
      <c r="P37" s="6">
        <v>3330</v>
      </c>
      <c r="Q37" s="6" t="s">
        <v>14</v>
      </c>
      <c r="R37" s="6" t="s">
        <v>29</v>
      </c>
      <c r="S37" s="6">
        <v>56</v>
      </c>
      <c r="T37" s="6">
        <v>35</v>
      </c>
      <c r="U37" s="8">
        <f t="shared" si="1"/>
        <v>95.142857142857139</v>
      </c>
      <c r="V37" s="7">
        <v>4.92</v>
      </c>
      <c r="W37" s="8">
        <v>55.4</v>
      </c>
      <c r="X37" s="8">
        <v>13.9</v>
      </c>
      <c r="Y37" s="8">
        <v>39.700000000000003</v>
      </c>
      <c r="Z37" s="16">
        <v>0.55399999999999994</v>
      </c>
      <c r="AA37" s="8">
        <f t="shared" si="2"/>
        <v>59.464285714285715</v>
      </c>
    </row>
    <row r="38" spans="1:27" x14ac:dyDescent="0.3">
      <c r="A38" s="6">
        <v>65</v>
      </c>
      <c r="B38" s="6" t="s">
        <v>56</v>
      </c>
      <c r="C38" s="7">
        <f t="shared" si="0"/>
        <v>0.11475409836065574</v>
      </c>
      <c r="D38" s="14">
        <v>43811</v>
      </c>
      <c r="E38" s="12">
        <v>43853</v>
      </c>
      <c r="F38" s="8">
        <v>4.788183057617359</v>
      </c>
      <c r="G38" s="8">
        <v>0.36181694238264139</v>
      </c>
      <c r="H38" s="8">
        <v>7.0255716967503181</v>
      </c>
      <c r="I38" s="8">
        <v>92.974428303249681</v>
      </c>
      <c r="J38" s="8">
        <v>1.1455558515679933</v>
      </c>
      <c r="K38" s="8">
        <v>15.15996206233887</v>
      </c>
      <c r="L38" s="9">
        <v>4.0411098360655737</v>
      </c>
      <c r="M38" s="9">
        <v>1.4959818909564961</v>
      </c>
      <c r="N38" s="8" t="s">
        <v>24</v>
      </c>
      <c r="O38" s="6">
        <v>40</v>
      </c>
      <c r="P38" s="6">
        <v>2765</v>
      </c>
      <c r="Q38" s="6" t="s">
        <v>15</v>
      </c>
      <c r="R38" s="6" t="s">
        <v>28</v>
      </c>
      <c r="S38" s="6">
        <v>47</v>
      </c>
      <c r="T38" s="6">
        <v>36</v>
      </c>
      <c r="U38" s="8">
        <f t="shared" si="1"/>
        <v>76.805555555555557</v>
      </c>
      <c r="V38" s="7">
        <v>5.15</v>
      </c>
      <c r="W38" s="8">
        <v>56.2</v>
      </c>
      <c r="X38" s="8">
        <v>12.7</v>
      </c>
      <c r="Y38" s="8">
        <v>39.4</v>
      </c>
      <c r="Z38" s="16">
        <v>0.56200000000000006</v>
      </c>
      <c r="AA38" s="8">
        <f t="shared" si="2"/>
        <v>58.829787234042556</v>
      </c>
    </row>
    <row r="39" spans="1:27" x14ac:dyDescent="0.3">
      <c r="A39" s="6">
        <v>68</v>
      </c>
      <c r="B39" s="6" t="s">
        <v>12</v>
      </c>
      <c r="C39" s="7">
        <f t="shared" si="0"/>
        <v>0.12295081967213115</v>
      </c>
      <c r="D39" s="14">
        <v>43812</v>
      </c>
      <c r="E39" s="12">
        <v>43857</v>
      </c>
      <c r="F39" s="8">
        <v>5.426186607751931</v>
      </c>
      <c r="G39" s="8">
        <v>1.118813392248069</v>
      </c>
      <c r="H39" s="8">
        <v>17.094169476670267</v>
      </c>
      <c r="I39" s="8">
        <v>82.90583052332974</v>
      </c>
      <c r="J39" s="8">
        <v>3.3605164832383743</v>
      </c>
      <c r="K39" s="8">
        <v>16.298329697178467</v>
      </c>
      <c r="L39" s="9">
        <v>3.7957221311475413</v>
      </c>
      <c r="M39" s="9">
        <v>3.1305413207868442</v>
      </c>
      <c r="N39" s="8" t="s">
        <v>24</v>
      </c>
      <c r="O39" s="11">
        <v>40</v>
      </c>
      <c r="P39" s="6">
        <v>4560</v>
      </c>
      <c r="Q39" s="6" t="s">
        <v>14</v>
      </c>
      <c r="R39" s="6" t="s">
        <v>29</v>
      </c>
      <c r="V39" s="7">
        <v>6.55</v>
      </c>
      <c r="W39" s="8">
        <v>57.7</v>
      </c>
      <c r="X39" s="8">
        <v>15.2</v>
      </c>
      <c r="Y39" s="8">
        <v>41.4</v>
      </c>
      <c r="Z39" s="16">
        <v>0.57700000000000007</v>
      </c>
    </row>
    <row r="40" spans="1:27" x14ac:dyDescent="0.3">
      <c r="A40" s="6">
        <v>73</v>
      </c>
      <c r="B40" s="6" t="s">
        <v>12</v>
      </c>
      <c r="C40" s="7">
        <f t="shared" si="0"/>
        <v>0.11748633879781421</v>
      </c>
      <c r="D40" s="14">
        <v>43821</v>
      </c>
      <c r="E40" s="12">
        <v>43864</v>
      </c>
      <c r="F40" s="8">
        <v>4.0094495325764576</v>
      </c>
      <c r="G40" s="8">
        <v>0.81555046742354254</v>
      </c>
      <c r="H40" s="8">
        <v>16.902600361109691</v>
      </c>
      <c r="I40" s="8">
        <v>83.097399638890309</v>
      </c>
      <c r="J40" s="8">
        <v>2.5547825747467861</v>
      </c>
      <c r="K40" s="8">
        <v>12.559948414367479</v>
      </c>
      <c r="L40" s="9">
        <v>3.7766144808743172</v>
      </c>
      <c r="M40" s="9">
        <v>0.51487368324074356</v>
      </c>
      <c r="N40" s="8" t="s">
        <v>23</v>
      </c>
      <c r="O40" s="11">
        <v>41</v>
      </c>
      <c r="P40" s="6">
        <v>3390</v>
      </c>
      <c r="Q40" s="6" t="s">
        <v>14</v>
      </c>
      <c r="R40" s="6" t="s">
        <v>26</v>
      </c>
      <c r="S40" s="6">
        <v>50</v>
      </c>
      <c r="T40" s="6">
        <v>33</v>
      </c>
      <c r="U40" s="8">
        <f t="shared" si="1"/>
        <v>102.72727272727273</v>
      </c>
      <c r="V40" s="7">
        <v>4.83</v>
      </c>
      <c r="W40" s="8">
        <v>56.5</v>
      </c>
      <c r="X40" s="8">
        <v>12.3</v>
      </c>
      <c r="Y40" s="8">
        <v>39</v>
      </c>
      <c r="Z40" s="16">
        <v>0.56499999999999995</v>
      </c>
      <c r="AA40" s="8">
        <f t="shared" si="2"/>
        <v>67.8</v>
      </c>
    </row>
    <row r="41" spans="1:27" x14ac:dyDescent="0.3">
      <c r="A41" s="6">
        <v>76</v>
      </c>
      <c r="B41" s="6" t="s">
        <v>12</v>
      </c>
      <c r="C41" s="7">
        <f t="shared" si="0"/>
        <v>0.13934426229508196</v>
      </c>
      <c r="D41" s="14">
        <v>43816</v>
      </c>
      <c r="E41" s="12">
        <v>43867</v>
      </c>
      <c r="F41" s="8">
        <v>3.9733049812174288</v>
      </c>
      <c r="G41" s="8">
        <v>1.1066950187825713</v>
      </c>
      <c r="H41" s="8">
        <v>21.785335015404947</v>
      </c>
      <c r="I41" s="8">
        <v>78.214664984595046</v>
      </c>
      <c r="J41" s="8">
        <v>3.5799616310703737</v>
      </c>
      <c r="K41" s="8">
        <v>12.852935216918857</v>
      </c>
      <c r="L41" s="9">
        <v>3.8530450819672133</v>
      </c>
      <c r="M41" s="9">
        <v>0.26404993739037064</v>
      </c>
      <c r="N41" s="8" t="s">
        <v>24</v>
      </c>
      <c r="O41" s="11">
        <v>41</v>
      </c>
      <c r="P41" s="6">
        <v>2730</v>
      </c>
      <c r="Q41" s="6" t="s">
        <v>15</v>
      </c>
      <c r="R41" s="6" t="s">
        <v>28</v>
      </c>
      <c r="S41" s="6">
        <v>52</v>
      </c>
      <c r="T41" s="6">
        <v>36</v>
      </c>
      <c r="U41" s="8">
        <f t="shared" si="1"/>
        <v>75.833333333333329</v>
      </c>
      <c r="V41" s="7">
        <v>5.08</v>
      </c>
      <c r="W41" s="8">
        <v>55.6</v>
      </c>
      <c r="X41" s="8">
        <v>14.2</v>
      </c>
      <c r="Y41" s="8">
        <v>39</v>
      </c>
      <c r="Z41" s="16">
        <v>0.55600000000000005</v>
      </c>
      <c r="AA41" s="8">
        <f t="shared" si="2"/>
        <v>52.5</v>
      </c>
    </row>
    <row r="42" spans="1:27" x14ac:dyDescent="0.3">
      <c r="A42" s="6">
        <v>77</v>
      </c>
      <c r="B42" s="6" t="s">
        <v>12</v>
      </c>
      <c r="C42" s="7">
        <f t="shared" si="0"/>
        <v>0.11748633879781421</v>
      </c>
      <c r="D42" s="14">
        <v>43824</v>
      </c>
      <c r="E42" s="12">
        <v>43867</v>
      </c>
      <c r="F42" s="8">
        <v>3.5959037195444776</v>
      </c>
      <c r="G42" s="8">
        <v>0.33409628045552253</v>
      </c>
      <c r="H42" s="8">
        <v>8.5011776197333973</v>
      </c>
      <c r="I42" s="8">
        <v>91.498822380266603</v>
      </c>
      <c r="J42" s="8">
        <v>1.0211265845992543</v>
      </c>
      <c r="K42" s="8">
        <v>10.990463224193348</v>
      </c>
      <c r="L42" s="9">
        <v>3.7766144808743172</v>
      </c>
      <c r="M42" s="9">
        <v>-0.41926627297035851</v>
      </c>
      <c r="N42" s="8" t="s">
        <v>24</v>
      </c>
      <c r="O42" s="11">
        <v>38</v>
      </c>
      <c r="P42" s="6">
        <v>2920</v>
      </c>
      <c r="Q42" s="6" t="s">
        <v>14</v>
      </c>
      <c r="R42" s="6" t="s">
        <v>29</v>
      </c>
      <c r="S42" s="6">
        <v>52</v>
      </c>
      <c r="T42" s="6">
        <v>35</v>
      </c>
      <c r="U42" s="8">
        <f t="shared" si="1"/>
        <v>83.428571428571431</v>
      </c>
      <c r="V42" s="7">
        <v>3.94</v>
      </c>
      <c r="W42" s="8">
        <v>57.2</v>
      </c>
      <c r="X42" s="8">
        <v>11.1</v>
      </c>
      <c r="Y42" s="8">
        <v>37.4</v>
      </c>
      <c r="Z42" s="16">
        <v>0.57200000000000006</v>
      </c>
      <c r="AA42" s="8">
        <f t="shared" si="2"/>
        <v>56.153846153846153</v>
      </c>
    </row>
    <row r="43" spans="1:27" x14ac:dyDescent="0.3">
      <c r="A43" s="6">
        <v>81</v>
      </c>
      <c r="B43" s="6" t="s">
        <v>12</v>
      </c>
      <c r="C43" s="7">
        <f t="shared" si="0"/>
        <v>0.13661202185792351</v>
      </c>
      <c r="D43" s="14">
        <v>43824</v>
      </c>
      <c r="E43" s="12">
        <v>43874</v>
      </c>
      <c r="F43" s="8">
        <v>4.1654874228501582</v>
      </c>
      <c r="G43" s="8">
        <v>0.97951257714984141</v>
      </c>
      <c r="H43" s="8">
        <v>19.038145328471163</v>
      </c>
      <c r="I43" s="8">
        <v>80.961854671528826</v>
      </c>
      <c r="J43" s="8">
        <v>2.8427182281338172</v>
      </c>
      <c r="K43" s="8">
        <v>12.088979051656294</v>
      </c>
      <c r="L43" s="9">
        <v>3.8434912568306014</v>
      </c>
      <c r="M43" s="9">
        <v>0.69323563469926619</v>
      </c>
      <c r="N43" s="8" t="s">
        <v>24</v>
      </c>
      <c r="O43" s="11">
        <v>39</v>
      </c>
      <c r="P43" s="6">
        <v>3540</v>
      </c>
      <c r="Q43" s="6" t="s">
        <v>14</v>
      </c>
      <c r="R43" s="6" t="s">
        <v>29</v>
      </c>
      <c r="S43" s="6">
        <v>52</v>
      </c>
      <c r="T43" s="6">
        <v>37</v>
      </c>
      <c r="U43" s="8">
        <f t="shared" si="1"/>
        <v>95.675675675675677</v>
      </c>
      <c r="V43" s="7">
        <v>5.15</v>
      </c>
      <c r="W43" s="8">
        <v>58.7</v>
      </c>
      <c r="X43" s="8">
        <v>12.2</v>
      </c>
      <c r="Y43" s="8">
        <v>39.5</v>
      </c>
      <c r="Z43" s="16">
        <v>0.58700000000000008</v>
      </c>
      <c r="AA43" s="8">
        <f t="shared" si="2"/>
        <v>68.07692307692308</v>
      </c>
    </row>
    <row r="44" spans="1:27" x14ac:dyDescent="0.3">
      <c r="A44" s="6">
        <v>85</v>
      </c>
      <c r="B44" s="6" t="s">
        <v>12</v>
      </c>
      <c r="C44" s="7">
        <f t="shared" si="0"/>
        <v>0.12021857923497267</v>
      </c>
      <c r="D44" s="12">
        <v>43844</v>
      </c>
      <c r="E44" s="12">
        <v>43888</v>
      </c>
      <c r="F44" s="8">
        <v>3.7239582229727306</v>
      </c>
      <c r="G44" s="8">
        <v>0.37604177702726904</v>
      </c>
      <c r="H44" s="8">
        <v>9.1717506592016846</v>
      </c>
      <c r="I44" s="8">
        <v>90.828249340798322</v>
      </c>
      <c r="J44" s="8">
        <v>1.2895808540029801</v>
      </c>
      <c r="K44" s="8">
        <v>12.770775798946262</v>
      </c>
      <c r="L44" s="9">
        <v>3.786168306010929</v>
      </c>
      <c r="M44" s="9">
        <v>-0.14193661599421012</v>
      </c>
      <c r="N44" s="8" t="s">
        <v>24</v>
      </c>
      <c r="O44" s="11">
        <v>39</v>
      </c>
      <c r="P44" s="6">
        <v>2760</v>
      </c>
      <c r="Q44" s="6" t="s">
        <v>14</v>
      </c>
      <c r="R44" s="6" t="s">
        <v>29</v>
      </c>
      <c r="S44" s="6">
        <v>51</v>
      </c>
      <c r="T44" s="6">
        <v>33</v>
      </c>
      <c r="U44" s="8">
        <f t="shared" si="1"/>
        <v>83.63636363636364</v>
      </c>
      <c r="V44" s="7">
        <v>4.0999999999999996</v>
      </c>
      <c r="W44" s="8">
        <v>54</v>
      </c>
      <c r="X44" s="8">
        <v>11.3</v>
      </c>
      <c r="Y44" s="8">
        <v>37</v>
      </c>
      <c r="Z44" s="16">
        <v>0.54</v>
      </c>
      <c r="AA44" s="8">
        <f t="shared" si="2"/>
        <v>54.117647058823529</v>
      </c>
    </row>
    <row r="45" spans="1:27" x14ac:dyDescent="0.3">
      <c r="A45" s="6">
        <v>88</v>
      </c>
      <c r="B45" s="6" t="s">
        <v>12</v>
      </c>
      <c r="C45" s="7">
        <f t="shared" si="0"/>
        <v>0.11748633879781421</v>
      </c>
      <c r="D45" s="12">
        <v>43845</v>
      </c>
      <c r="E45" s="12">
        <v>43888</v>
      </c>
      <c r="F45" s="8">
        <v>3.7910263501994743</v>
      </c>
      <c r="G45" s="8">
        <v>0.5739736498005259</v>
      </c>
      <c r="H45" s="8">
        <v>13.14945360367757</v>
      </c>
      <c r="I45" s="8">
        <v>86.850546396322443</v>
      </c>
      <c r="J45" s="8">
        <v>1.9610895473246499</v>
      </c>
      <c r="K45" s="8">
        <v>12.95275863550922</v>
      </c>
      <c r="L45" s="9">
        <v>3.7766144808743172</v>
      </c>
      <c r="M45" s="9">
        <v>3.2670548516738757E-2</v>
      </c>
      <c r="N45" s="8" t="s">
        <v>24</v>
      </c>
      <c r="O45" s="11">
        <v>39</v>
      </c>
      <c r="P45" s="6">
        <v>3170</v>
      </c>
      <c r="Q45" s="6" t="s">
        <v>14</v>
      </c>
      <c r="R45" s="6" t="s">
        <v>29</v>
      </c>
      <c r="S45" s="6">
        <v>49</v>
      </c>
      <c r="T45" s="6">
        <v>33</v>
      </c>
      <c r="U45" s="8">
        <f t="shared" si="1"/>
        <v>96.060606060606062</v>
      </c>
      <c r="V45" s="7">
        <v>4.3600000000000003</v>
      </c>
      <c r="W45" s="8">
        <v>54.1</v>
      </c>
      <c r="X45" s="8">
        <v>13.1</v>
      </c>
      <c r="Y45" s="8">
        <v>39.799999999999997</v>
      </c>
      <c r="Z45" s="16">
        <v>0.54100000000000004</v>
      </c>
      <c r="AA45" s="8">
        <f t="shared" si="2"/>
        <v>64.693877551020407</v>
      </c>
    </row>
    <row r="46" spans="1:27" x14ac:dyDescent="0.3">
      <c r="O46" s="11"/>
    </row>
    <row r="47" spans="1:27" x14ac:dyDescent="0.3">
      <c r="O47" s="11"/>
    </row>
    <row r="48" spans="1:27" x14ac:dyDescent="0.3">
      <c r="O48" s="11"/>
    </row>
  </sheetData>
  <autoFilter ref="A1:AA45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8"/>
  <sheetViews>
    <sheetView topLeftCell="B1" zoomScaleNormal="100" workbookViewId="0">
      <selection activeCell="F1" sqref="F1"/>
    </sheetView>
  </sheetViews>
  <sheetFormatPr defaultColWidth="10.796875" defaultRowHeight="14.4" x14ac:dyDescent="0.3"/>
  <cols>
    <col min="1" max="1" width="6.19921875" style="10" customWidth="1"/>
    <col min="2" max="2" width="5.3984375" style="10" bestFit="1" customWidth="1"/>
    <col min="3" max="3" width="6.796875" style="9" customWidth="1"/>
    <col min="4" max="4" width="10.796875" style="10"/>
    <col min="5" max="5" width="12.59765625" style="10" customWidth="1"/>
    <col min="6" max="6" width="8.19921875" style="10" customWidth="1"/>
    <col min="7" max="7" width="7.296875" style="10" customWidth="1"/>
    <col min="8" max="8" width="7.59765625" style="10" customWidth="1"/>
    <col min="9" max="9" width="7.69921875" style="10" customWidth="1"/>
    <col min="10" max="10" width="7.19921875" style="10" customWidth="1"/>
    <col min="11" max="11" width="8.19921875" style="10" customWidth="1"/>
    <col min="12" max="12" width="8.19921875" style="9" customWidth="1"/>
    <col min="13" max="13" width="9.5" style="9" customWidth="1"/>
    <col min="14" max="14" width="10.796875" style="10"/>
    <col min="15" max="15" width="9.3984375" style="10" bestFit="1" customWidth="1"/>
    <col min="16" max="16" width="8.69921875" style="10" bestFit="1" customWidth="1"/>
    <col min="17" max="17" width="9" style="10" customWidth="1"/>
    <col min="18" max="18" width="11.09765625" style="10" bestFit="1" customWidth="1"/>
    <col min="19" max="19" width="9" style="10" customWidth="1"/>
    <col min="20" max="20" width="7.796875" style="10" customWidth="1"/>
    <col min="21" max="21" width="8" style="15" customWidth="1"/>
    <col min="22" max="22" width="7.796875" style="9" customWidth="1"/>
    <col min="23" max="23" width="8.3984375" style="15" customWidth="1"/>
    <col min="24" max="24" width="8.19921875" style="15" customWidth="1"/>
    <col min="25" max="25" width="6.69921875" style="15" customWidth="1"/>
    <col min="26" max="26" width="7.3984375" style="19" customWidth="1"/>
    <col min="27" max="27" width="7.09765625" style="15" customWidth="1"/>
    <col min="28" max="16384" width="10.796875" style="10"/>
  </cols>
  <sheetData>
    <row r="1" spans="1:27" ht="28.8" x14ac:dyDescent="0.3">
      <c r="A1" s="10" t="s">
        <v>148</v>
      </c>
      <c r="B1" s="10" t="s">
        <v>149</v>
      </c>
      <c r="C1" s="9" t="s">
        <v>160</v>
      </c>
      <c r="D1" s="10" t="s">
        <v>21</v>
      </c>
      <c r="E1" s="10" t="s">
        <v>39</v>
      </c>
      <c r="F1" s="15" t="s">
        <v>1</v>
      </c>
      <c r="G1" s="15" t="s">
        <v>2</v>
      </c>
      <c r="H1" s="15" t="s">
        <v>3</v>
      </c>
      <c r="I1" s="15" t="s">
        <v>4</v>
      </c>
      <c r="J1" s="15" t="s">
        <v>5</v>
      </c>
      <c r="K1" s="15" t="s">
        <v>6</v>
      </c>
      <c r="L1" s="9" t="s">
        <v>145</v>
      </c>
      <c r="M1" s="9" t="s">
        <v>146</v>
      </c>
      <c r="N1" s="10" t="s">
        <v>40</v>
      </c>
      <c r="O1" s="15" t="s">
        <v>7</v>
      </c>
      <c r="P1" s="10" t="s">
        <v>138</v>
      </c>
      <c r="Q1" s="10" t="s">
        <v>13</v>
      </c>
      <c r="R1" s="10" t="s">
        <v>25</v>
      </c>
      <c r="S1" s="10" t="s">
        <v>139</v>
      </c>
      <c r="T1" s="10" t="s">
        <v>140</v>
      </c>
      <c r="U1" s="15" t="s">
        <v>141</v>
      </c>
      <c r="V1" s="9" t="s">
        <v>150</v>
      </c>
      <c r="W1" s="15" t="s">
        <v>151</v>
      </c>
      <c r="X1" s="15" t="s">
        <v>161</v>
      </c>
      <c r="Y1" s="15" t="s">
        <v>152</v>
      </c>
      <c r="Z1" s="19" t="s">
        <v>11</v>
      </c>
      <c r="AA1" s="15" t="s">
        <v>147</v>
      </c>
    </row>
    <row r="2" spans="1:27" x14ac:dyDescent="0.3">
      <c r="A2" s="10">
        <v>1</v>
      </c>
      <c r="B2" s="10" t="s">
        <v>12</v>
      </c>
      <c r="C2" s="9">
        <f>(E2-D2)/366</f>
        <v>0.19672131147540983</v>
      </c>
      <c r="D2" s="17">
        <v>43613</v>
      </c>
      <c r="E2" s="17">
        <v>43685</v>
      </c>
      <c r="F2" s="15">
        <v>4.0053290076713113</v>
      </c>
      <c r="G2" s="15">
        <v>1.4496709923286888</v>
      </c>
      <c r="H2" s="15">
        <v>26.575086935448006</v>
      </c>
      <c r="I2" s="15">
        <v>73.424913064551987</v>
      </c>
      <c r="J2" s="15">
        <f t="shared" ref="J2:J33" si="0">G2/(Z2^2)</f>
        <v>4.8097749918835344</v>
      </c>
      <c r="K2" s="15">
        <f t="shared" ref="K2:K33" si="1">F2/(Z2^2)</f>
        <v>13.289036889961586</v>
      </c>
      <c r="L2" s="9">
        <v>4.0536754098360657</v>
      </c>
      <c r="M2" s="9">
        <v>-0.10281978562079548</v>
      </c>
      <c r="N2" s="15" t="s">
        <v>23</v>
      </c>
      <c r="O2" s="10">
        <v>39</v>
      </c>
      <c r="P2" s="10">
        <v>3060</v>
      </c>
      <c r="Q2" s="10" t="s">
        <v>14</v>
      </c>
      <c r="R2" s="10" t="s">
        <v>26</v>
      </c>
      <c r="S2" s="10">
        <v>47</v>
      </c>
      <c r="T2" s="10">
        <v>35</v>
      </c>
      <c r="U2" s="15">
        <f>P2/T2</f>
        <v>87.428571428571431</v>
      </c>
      <c r="V2" s="9">
        <v>5.4550000000000001</v>
      </c>
      <c r="W2" s="15">
        <v>54.9</v>
      </c>
      <c r="X2" s="15">
        <v>13.1</v>
      </c>
      <c r="Y2" s="15">
        <v>39.700000000000003</v>
      </c>
      <c r="Z2" s="19">
        <f>W2/100</f>
        <v>0.54899999999999993</v>
      </c>
      <c r="AA2" s="15">
        <f>P2/S2</f>
        <v>65.106382978723403</v>
      </c>
    </row>
    <row r="3" spans="1:27" x14ac:dyDescent="0.3">
      <c r="A3" s="10">
        <v>4</v>
      </c>
      <c r="B3" s="10" t="s">
        <v>12</v>
      </c>
      <c r="C3" s="9">
        <f t="shared" ref="C3:C58" si="2">(E3-D3)/366</f>
        <v>0.19945355191256831</v>
      </c>
      <c r="D3" s="17">
        <v>43658</v>
      </c>
      <c r="E3" s="17">
        <v>43731</v>
      </c>
      <c r="F3" s="15">
        <v>4.2628016823931398</v>
      </c>
      <c r="G3" s="15">
        <v>1.2071983176068599</v>
      </c>
      <c r="H3" s="15">
        <v>22.069439078736014</v>
      </c>
      <c r="I3" s="15">
        <v>77.930560921263975</v>
      </c>
      <c r="J3" s="15">
        <f t="shared" si="0"/>
        <v>3.5274989191521957</v>
      </c>
      <c r="K3" s="15">
        <f t="shared" si="1"/>
        <v>12.456137577304816</v>
      </c>
      <c r="L3" s="9">
        <v>4.0632292349726775</v>
      </c>
      <c r="M3" s="9">
        <v>0.41236338871656814</v>
      </c>
      <c r="N3" s="15" t="s">
        <v>24</v>
      </c>
      <c r="O3" s="10">
        <v>37</v>
      </c>
      <c r="P3" s="10">
        <v>2970</v>
      </c>
      <c r="Q3" s="10" t="s">
        <v>14</v>
      </c>
      <c r="R3" s="10" t="s">
        <v>29</v>
      </c>
      <c r="S3" s="10">
        <v>50</v>
      </c>
      <c r="T3" s="10">
        <v>33</v>
      </c>
      <c r="U3" s="15">
        <f t="shared" ref="U3:U58" si="3">P3/T3</f>
        <v>90</v>
      </c>
      <c r="V3" s="9">
        <v>5.47</v>
      </c>
      <c r="W3" s="15">
        <v>58.5</v>
      </c>
      <c r="X3" s="15">
        <v>13.2</v>
      </c>
      <c r="Y3" s="15">
        <v>38.200000000000003</v>
      </c>
      <c r="Z3" s="19">
        <f t="shared" ref="Z3:Z58" si="4">W3/100</f>
        <v>0.58499999999999996</v>
      </c>
      <c r="AA3" s="15">
        <f t="shared" ref="AA3:AA58" si="5">P3/S3</f>
        <v>59.4</v>
      </c>
    </row>
    <row r="4" spans="1:27" x14ac:dyDescent="0.3">
      <c r="A4" s="10">
        <v>5</v>
      </c>
      <c r="B4" s="10" t="s">
        <v>153</v>
      </c>
      <c r="C4" s="9">
        <f t="shared" si="2"/>
        <v>0.19672131147540983</v>
      </c>
      <c r="D4" s="17">
        <v>43659</v>
      </c>
      <c r="E4" s="17">
        <v>43731</v>
      </c>
      <c r="F4" s="15">
        <v>5.6192124720965584</v>
      </c>
      <c r="G4" s="15">
        <v>1.0157875279034414</v>
      </c>
      <c r="H4" s="15">
        <v>15.309533201257594</v>
      </c>
      <c r="I4" s="15">
        <v>84.690466798742406</v>
      </c>
      <c r="J4" s="15">
        <f t="shared" si="0"/>
        <v>3.061666690488285</v>
      </c>
      <c r="K4" s="15">
        <f t="shared" si="1"/>
        <v>16.936765986980845</v>
      </c>
      <c r="L4" s="9">
        <v>4.3638311475409832</v>
      </c>
      <c r="M4" s="9">
        <v>2.2606425007943525</v>
      </c>
      <c r="N4" s="15" t="s">
        <v>23</v>
      </c>
      <c r="O4" s="10">
        <v>38</v>
      </c>
      <c r="P4" s="10">
        <v>3100</v>
      </c>
      <c r="Q4" s="10" t="s">
        <v>14</v>
      </c>
      <c r="R4" s="10" t="s">
        <v>26</v>
      </c>
      <c r="S4" s="10">
        <v>54</v>
      </c>
      <c r="T4" s="10">
        <v>33</v>
      </c>
      <c r="U4" s="15">
        <f t="shared" si="3"/>
        <v>93.939393939393938</v>
      </c>
      <c r="V4" s="9">
        <v>6.63</v>
      </c>
      <c r="W4" s="15">
        <v>57.6</v>
      </c>
      <c r="X4" s="15">
        <v>15.5</v>
      </c>
      <c r="Y4" s="15">
        <v>41.8</v>
      </c>
      <c r="Z4" s="19">
        <f t="shared" si="4"/>
        <v>0.57600000000000007</v>
      </c>
      <c r="AA4" s="15">
        <f t="shared" si="5"/>
        <v>57.407407407407405</v>
      </c>
    </row>
    <row r="5" spans="1:27" x14ac:dyDescent="0.3">
      <c r="A5" s="10">
        <v>9</v>
      </c>
      <c r="B5" s="10" t="s">
        <v>12</v>
      </c>
      <c r="C5" s="9">
        <f t="shared" si="2"/>
        <v>0.19945355191256831</v>
      </c>
      <c r="D5" s="17">
        <v>43672</v>
      </c>
      <c r="E5" s="17">
        <v>43745</v>
      </c>
      <c r="F5" s="15">
        <v>3.8705971220560587</v>
      </c>
      <c r="G5" s="15">
        <v>0.91440287794394148</v>
      </c>
      <c r="H5" s="15">
        <v>19.1097780134575</v>
      </c>
      <c r="I5" s="15">
        <v>80.8902219865425</v>
      </c>
      <c r="J5" s="15">
        <f t="shared" si="0"/>
        <v>3.1827901465524802</v>
      </c>
      <c r="K5" s="15">
        <f t="shared" si="1"/>
        <v>13.472506133242572</v>
      </c>
      <c r="L5" s="9">
        <v>4.0632292349726775</v>
      </c>
      <c r="M5" s="9">
        <v>-0.41531542201117927</v>
      </c>
      <c r="N5" s="15" t="s">
        <v>23</v>
      </c>
      <c r="O5" s="10">
        <v>38</v>
      </c>
      <c r="P5" s="10">
        <v>3020</v>
      </c>
      <c r="Q5" s="10" t="s">
        <v>14</v>
      </c>
      <c r="R5" s="10" t="s">
        <v>26</v>
      </c>
      <c r="S5" s="10">
        <v>49</v>
      </c>
      <c r="T5" s="10">
        <v>37</v>
      </c>
      <c r="U5" s="15">
        <f t="shared" si="3"/>
        <v>81.621621621621628</v>
      </c>
      <c r="V5" s="9">
        <v>4.1900000000000004</v>
      </c>
      <c r="W5" s="15">
        <v>53.6</v>
      </c>
      <c r="X5" s="15">
        <v>11</v>
      </c>
      <c r="Y5" s="15">
        <v>39.9</v>
      </c>
      <c r="Z5" s="19">
        <f t="shared" si="4"/>
        <v>0.53600000000000003</v>
      </c>
      <c r="AA5" s="15">
        <f t="shared" si="5"/>
        <v>61.632653061224488</v>
      </c>
    </row>
    <row r="6" spans="1:27" x14ac:dyDescent="0.3">
      <c r="A6" s="10">
        <v>10</v>
      </c>
      <c r="B6" s="10" t="s">
        <v>153</v>
      </c>
      <c r="C6" s="9">
        <f t="shared" si="2"/>
        <v>0.20491803278688525</v>
      </c>
      <c r="D6" s="17">
        <v>43677</v>
      </c>
      <c r="E6" s="17">
        <v>43752</v>
      </c>
      <c r="F6" s="15">
        <v>4.314263981182342</v>
      </c>
      <c r="G6" s="15">
        <v>1.3907360188176581</v>
      </c>
      <c r="H6" s="15">
        <v>24.377493756663593</v>
      </c>
      <c r="I6" s="15">
        <v>75.622506243336403</v>
      </c>
      <c r="J6" s="15">
        <f t="shared" si="0"/>
        <v>4.0638060305870649</v>
      </c>
      <c r="K6" s="15">
        <f t="shared" si="1"/>
        <v>12.606513203834737</v>
      </c>
      <c r="L6" s="9">
        <v>4.3961032786885248</v>
      </c>
      <c r="M6" s="9">
        <v>-0.16068656126854367</v>
      </c>
      <c r="N6" s="15" t="s">
        <v>24</v>
      </c>
      <c r="O6" s="10">
        <v>38</v>
      </c>
      <c r="P6" s="10">
        <v>3220</v>
      </c>
      <c r="Q6" s="10" t="s">
        <v>14</v>
      </c>
      <c r="R6" s="10" t="s">
        <v>29</v>
      </c>
      <c r="S6" s="10">
        <v>51</v>
      </c>
      <c r="T6" s="10">
        <v>35</v>
      </c>
      <c r="U6" s="15">
        <f t="shared" si="3"/>
        <v>92</v>
      </c>
      <c r="V6" s="9">
        <v>5.71</v>
      </c>
      <c r="W6" s="15">
        <v>58.5</v>
      </c>
      <c r="X6" s="15">
        <v>14</v>
      </c>
      <c r="Y6" s="15">
        <v>40.1</v>
      </c>
      <c r="Z6" s="19">
        <f t="shared" si="4"/>
        <v>0.58499999999999996</v>
      </c>
      <c r="AA6" s="15">
        <f t="shared" si="5"/>
        <v>63.137254901960787</v>
      </c>
    </row>
    <row r="7" spans="1:27" x14ac:dyDescent="0.3">
      <c r="A7" s="10">
        <v>12</v>
      </c>
      <c r="B7" s="10" t="s">
        <v>153</v>
      </c>
      <c r="C7" s="9">
        <f t="shared" si="2"/>
        <v>0.19398907103825136</v>
      </c>
      <c r="D7" s="17">
        <v>43649</v>
      </c>
      <c r="E7" s="17">
        <v>43720</v>
      </c>
      <c r="F7" s="15">
        <v>4.7214413702010285</v>
      </c>
      <c r="G7" s="15">
        <v>0.87355862979897125</v>
      </c>
      <c r="H7" s="15">
        <v>15.613201604986083</v>
      </c>
      <c r="I7" s="15">
        <v>84.386798395013912</v>
      </c>
      <c r="J7" s="15">
        <f t="shared" si="0"/>
        <v>2.4758205789629497</v>
      </c>
      <c r="K7" s="15">
        <f t="shared" si="1"/>
        <v>13.381404874222099</v>
      </c>
      <c r="L7" s="9">
        <v>4.353073770491803</v>
      </c>
      <c r="M7" s="9">
        <v>0.70605518130403788</v>
      </c>
      <c r="N7" s="15" t="s">
        <v>24</v>
      </c>
      <c r="O7" s="10">
        <v>39</v>
      </c>
      <c r="P7" s="10">
        <v>3200</v>
      </c>
      <c r="Q7" s="10" t="s">
        <v>14</v>
      </c>
      <c r="R7" s="10" t="s">
        <v>29</v>
      </c>
      <c r="S7" s="10">
        <v>47</v>
      </c>
      <c r="T7" s="10">
        <v>35</v>
      </c>
      <c r="U7" s="15">
        <f t="shared" si="3"/>
        <v>91.428571428571431</v>
      </c>
      <c r="V7" s="9">
        <v>5.6</v>
      </c>
      <c r="W7" s="15">
        <v>59.4</v>
      </c>
      <c r="X7" s="15">
        <v>13.1</v>
      </c>
      <c r="Y7" s="15">
        <v>40</v>
      </c>
      <c r="Z7" s="19">
        <f t="shared" si="4"/>
        <v>0.59399999999999997</v>
      </c>
      <c r="AA7" s="15">
        <f t="shared" si="5"/>
        <v>68.085106382978722</v>
      </c>
    </row>
    <row r="8" spans="1:27" x14ac:dyDescent="0.3">
      <c r="A8" s="10">
        <v>14</v>
      </c>
      <c r="B8" s="10" t="s">
        <v>12</v>
      </c>
      <c r="C8" s="9">
        <f t="shared" si="2"/>
        <v>0.19398907103825136</v>
      </c>
      <c r="D8" s="17">
        <v>43698</v>
      </c>
      <c r="E8" s="17">
        <v>43769</v>
      </c>
      <c r="F8" s="15">
        <v>4.5182173303017681</v>
      </c>
      <c r="G8" s="15">
        <v>1.6367826696982322</v>
      </c>
      <c r="H8" s="15">
        <v>26.592732245300276</v>
      </c>
      <c r="I8" s="15">
        <v>73.407267754699717</v>
      </c>
      <c r="J8" s="15">
        <f t="shared" si="0"/>
        <v>4.8655846304941504</v>
      </c>
      <c r="K8" s="15">
        <f t="shared" si="1"/>
        <v>13.431085999707992</v>
      </c>
      <c r="L8" s="9">
        <v>4.0441215846994538</v>
      </c>
      <c r="M8" s="9">
        <v>0.95692136954712037</v>
      </c>
      <c r="N8" s="15" t="s">
        <v>23</v>
      </c>
      <c r="O8" s="10">
        <v>39</v>
      </c>
      <c r="P8" s="10">
        <v>3250</v>
      </c>
      <c r="Q8" s="10" t="s">
        <v>14</v>
      </c>
      <c r="R8" s="10" t="s">
        <v>26</v>
      </c>
      <c r="S8" s="10">
        <v>48</v>
      </c>
      <c r="T8" s="10">
        <v>33</v>
      </c>
      <c r="U8" s="15">
        <f t="shared" si="3"/>
        <v>98.484848484848484</v>
      </c>
      <c r="V8" s="9">
        <v>6.16</v>
      </c>
      <c r="W8" s="15">
        <v>58</v>
      </c>
      <c r="X8" s="15">
        <v>14</v>
      </c>
      <c r="Y8" s="15">
        <v>40.1</v>
      </c>
      <c r="Z8" s="19">
        <f t="shared" si="4"/>
        <v>0.57999999999999996</v>
      </c>
      <c r="AA8" s="15">
        <f t="shared" si="5"/>
        <v>67.708333333333329</v>
      </c>
    </row>
    <row r="9" spans="1:27" x14ac:dyDescent="0.3">
      <c r="A9" s="18">
        <v>15</v>
      </c>
      <c r="B9" s="10" t="s">
        <v>153</v>
      </c>
      <c r="C9" s="9">
        <f t="shared" si="2"/>
        <v>0.19125683060109289</v>
      </c>
      <c r="D9" s="17">
        <v>43699</v>
      </c>
      <c r="E9" s="17">
        <v>43769</v>
      </c>
      <c r="F9" s="15">
        <v>4.5312274342669339</v>
      </c>
      <c r="G9" s="15">
        <v>0.83877256573306624</v>
      </c>
      <c r="H9" s="15">
        <v>15.619600851639968</v>
      </c>
      <c r="I9" s="15">
        <v>84.380399148360027</v>
      </c>
      <c r="J9" s="15">
        <f t="shared" si="0"/>
        <v>2.5636111965532118</v>
      </c>
      <c r="K9" s="15">
        <f t="shared" si="1"/>
        <v>13.849171824621413</v>
      </c>
      <c r="L9" s="9">
        <v>4.3423163934426228</v>
      </c>
      <c r="M9" s="9">
        <v>0.3678067667051706</v>
      </c>
      <c r="N9" s="15" t="s">
        <v>23</v>
      </c>
      <c r="O9" s="10">
        <v>38</v>
      </c>
      <c r="P9" s="10">
        <v>2860</v>
      </c>
      <c r="Q9" s="10" t="s">
        <v>14</v>
      </c>
      <c r="R9" s="10" t="s">
        <v>26</v>
      </c>
      <c r="S9" s="10">
        <v>48</v>
      </c>
      <c r="T9" s="10">
        <v>35</v>
      </c>
      <c r="U9" s="15">
        <f t="shared" si="3"/>
        <v>81.714285714285708</v>
      </c>
      <c r="V9" s="9">
        <v>5.37</v>
      </c>
      <c r="W9" s="15">
        <v>57.2</v>
      </c>
      <c r="X9" s="15">
        <v>12.7</v>
      </c>
      <c r="Y9" s="15">
        <v>40.299999999999997</v>
      </c>
      <c r="Z9" s="19">
        <f t="shared" si="4"/>
        <v>0.57200000000000006</v>
      </c>
      <c r="AA9" s="15">
        <f t="shared" si="5"/>
        <v>59.583333333333336</v>
      </c>
    </row>
    <row r="10" spans="1:27" x14ac:dyDescent="0.3">
      <c r="A10" s="18">
        <v>16</v>
      </c>
      <c r="B10" s="10" t="s">
        <v>153</v>
      </c>
      <c r="C10" s="9">
        <f t="shared" si="2"/>
        <v>0.19398907103825136</v>
      </c>
      <c r="D10" s="17">
        <v>43702</v>
      </c>
      <c r="E10" s="17">
        <v>43773</v>
      </c>
      <c r="F10" s="15">
        <v>4.8624810138350716</v>
      </c>
      <c r="G10" s="15">
        <v>1.2025189861649288</v>
      </c>
      <c r="H10" s="15">
        <v>19.827188560015312</v>
      </c>
      <c r="I10" s="15">
        <v>80.172811439984699</v>
      </c>
      <c r="J10" s="15">
        <f t="shared" si="0"/>
        <v>3.4545216494252484</v>
      </c>
      <c r="K10" s="15">
        <f t="shared" si="1"/>
        <v>13.968632616590268</v>
      </c>
      <c r="L10" s="9">
        <v>4.353073770491803</v>
      </c>
      <c r="M10" s="9">
        <v>0.96655230795576152</v>
      </c>
      <c r="N10" s="15" t="s">
        <v>24</v>
      </c>
      <c r="O10" s="10">
        <v>38</v>
      </c>
      <c r="P10" s="10">
        <v>3330</v>
      </c>
      <c r="Q10" s="10" t="s">
        <v>14</v>
      </c>
      <c r="R10" s="10" t="s">
        <v>29</v>
      </c>
      <c r="S10" s="10">
        <v>53</v>
      </c>
      <c r="T10" s="10">
        <v>36</v>
      </c>
      <c r="U10" s="15">
        <f t="shared" si="3"/>
        <v>92.5</v>
      </c>
      <c r="V10" s="9">
        <v>6.07</v>
      </c>
      <c r="W10" s="15">
        <v>59</v>
      </c>
      <c r="X10" s="15">
        <v>12.5</v>
      </c>
      <c r="Y10" s="15">
        <v>39.6</v>
      </c>
      <c r="Z10" s="19">
        <f t="shared" si="4"/>
        <v>0.59</v>
      </c>
      <c r="AA10" s="15">
        <f t="shared" si="5"/>
        <v>62.830188679245282</v>
      </c>
    </row>
    <row r="11" spans="1:27" x14ac:dyDescent="0.3">
      <c r="A11" s="18">
        <v>17</v>
      </c>
      <c r="B11" s="10" t="s">
        <v>12</v>
      </c>
      <c r="C11" s="9">
        <f t="shared" si="2"/>
        <v>0.19672131147540983</v>
      </c>
      <c r="D11" s="17">
        <v>43701</v>
      </c>
      <c r="E11" s="17">
        <v>43773</v>
      </c>
      <c r="F11" s="15">
        <v>5.2611772185736614</v>
      </c>
      <c r="G11" s="15">
        <v>1.2238227814263389</v>
      </c>
      <c r="H11" s="15">
        <v>18.871592620298209</v>
      </c>
      <c r="I11" s="15">
        <v>81.128407379701798</v>
      </c>
      <c r="J11" s="15">
        <f t="shared" si="0"/>
        <v>3.3882043001717572</v>
      </c>
      <c r="K11" s="15">
        <f t="shared" si="1"/>
        <v>14.565788075264635</v>
      </c>
      <c r="L11" s="9">
        <v>4.0536754098360657</v>
      </c>
      <c r="M11" s="9">
        <v>2.2708985941064896</v>
      </c>
      <c r="N11" s="15" t="s">
        <v>24</v>
      </c>
      <c r="O11" s="10">
        <v>39</v>
      </c>
      <c r="P11" s="10">
        <v>2900</v>
      </c>
      <c r="Q11" s="10" t="s">
        <v>14</v>
      </c>
      <c r="R11" s="10" t="s">
        <v>29</v>
      </c>
      <c r="S11" s="10">
        <v>52</v>
      </c>
      <c r="T11" s="10">
        <v>35</v>
      </c>
      <c r="U11" s="15">
        <f t="shared" si="3"/>
        <v>82.857142857142861</v>
      </c>
      <c r="V11" s="9">
        <v>6.49</v>
      </c>
      <c r="W11" s="15">
        <v>60.1</v>
      </c>
      <c r="X11" s="15">
        <v>13.6</v>
      </c>
      <c r="Y11" s="15">
        <v>40</v>
      </c>
      <c r="Z11" s="19">
        <f t="shared" si="4"/>
        <v>0.60099999999999998</v>
      </c>
      <c r="AA11" s="15">
        <f t="shared" si="5"/>
        <v>55.769230769230766</v>
      </c>
    </row>
    <row r="12" spans="1:27" x14ac:dyDescent="0.3">
      <c r="A12" s="18">
        <v>18</v>
      </c>
      <c r="B12" s="10" t="s">
        <v>153</v>
      </c>
      <c r="C12" s="9">
        <f t="shared" si="2"/>
        <v>0.19398907103825136</v>
      </c>
      <c r="D12" s="17">
        <v>43709</v>
      </c>
      <c r="E12" s="17">
        <v>43780</v>
      </c>
      <c r="F12" s="15">
        <v>4.9122094198561621</v>
      </c>
      <c r="G12" s="15">
        <v>0.80779058014383764</v>
      </c>
      <c r="H12" s="15">
        <v>14.122212939577583</v>
      </c>
      <c r="I12" s="15">
        <v>85.87778706042242</v>
      </c>
      <c r="J12" s="15">
        <f t="shared" si="0"/>
        <v>2.3049174241686377</v>
      </c>
      <c r="K12" s="15">
        <f t="shared" si="1"/>
        <v>14.016302444348522</v>
      </c>
      <c r="L12" s="9">
        <v>4.353073770491803</v>
      </c>
      <c r="M12" s="9">
        <v>1.0571849323815821</v>
      </c>
      <c r="N12" s="15" t="s">
        <v>24</v>
      </c>
      <c r="O12" s="10">
        <v>39</v>
      </c>
      <c r="P12" s="10">
        <v>3100</v>
      </c>
      <c r="Q12" s="10" t="s">
        <v>14</v>
      </c>
      <c r="R12" s="10" t="s">
        <v>29</v>
      </c>
      <c r="S12" s="10">
        <v>52</v>
      </c>
      <c r="T12" s="10">
        <v>34</v>
      </c>
      <c r="U12" s="15">
        <f t="shared" si="3"/>
        <v>91.17647058823529</v>
      </c>
      <c r="V12" s="9">
        <v>5.72</v>
      </c>
      <c r="W12" s="15">
        <v>59.2</v>
      </c>
      <c r="X12" s="15">
        <v>13.1</v>
      </c>
      <c r="Y12" s="15">
        <v>40.5</v>
      </c>
      <c r="Z12" s="19">
        <f t="shared" si="4"/>
        <v>0.59200000000000008</v>
      </c>
      <c r="AA12" s="15">
        <f t="shared" si="5"/>
        <v>59.615384615384613</v>
      </c>
    </row>
    <row r="13" spans="1:27" x14ac:dyDescent="0.3">
      <c r="A13" s="18">
        <v>20</v>
      </c>
      <c r="B13" s="10" t="s">
        <v>153</v>
      </c>
      <c r="C13" s="9">
        <f t="shared" si="2"/>
        <v>0.19672131147540983</v>
      </c>
      <c r="D13" s="17">
        <v>43732</v>
      </c>
      <c r="E13" s="17">
        <v>43804</v>
      </c>
      <c r="F13" s="15">
        <v>4.9162384543570044</v>
      </c>
      <c r="G13" s="15">
        <v>1.0437615456429956</v>
      </c>
      <c r="H13" s="15">
        <v>17.512777611459658</v>
      </c>
      <c r="I13" s="15">
        <v>82.487222388540332</v>
      </c>
      <c r="J13" s="15">
        <f t="shared" si="0"/>
        <v>2.7506787233381358</v>
      </c>
      <c r="K13" s="15">
        <f t="shared" si="1"/>
        <v>12.956017178162959</v>
      </c>
      <c r="L13" s="9">
        <v>4.3638311475409832</v>
      </c>
      <c r="M13" s="9">
        <v>1.0424825423206685</v>
      </c>
      <c r="N13" s="15" t="s">
        <v>24</v>
      </c>
      <c r="O13" s="10">
        <v>41</v>
      </c>
      <c r="P13" s="10">
        <v>3310</v>
      </c>
      <c r="Q13" s="10" t="s">
        <v>14</v>
      </c>
      <c r="R13" s="10" t="s">
        <v>29</v>
      </c>
      <c r="S13" s="10">
        <v>52</v>
      </c>
      <c r="T13" s="10">
        <v>34</v>
      </c>
      <c r="U13" s="15">
        <f t="shared" si="3"/>
        <v>97.352941176470594</v>
      </c>
      <c r="V13" s="9">
        <v>5.96</v>
      </c>
      <c r="W13" s="15">
        <v>61.6</v>
      </c>
      <c r="X13" s="15">
        <v>13.4</v>
      </c>
      <c r="Y13" s="15">
        <v>42.5</v>
      </c>
      <c r="Z13" s="19">
        <f t="shared" si="4"/>
        <v>0.61599999999999999</v>
      </c>
      <c r="AA13" s="15">
        <f t="shared" si="5"/>
        <v>63.653846153846153</v>
      </c>
    </row>
    <row r="14" spans="1:27" x14ac:dyDescent="0.3">
      <c r="A14" s="18">
        <v>21</v>
      </c>
      <c r="B14" s="10" t="s">
        <v>12</v>
      </c>
      <c r="C14" s="9">
        <f t="shared" si="2"/>
        <v>0.20218579234972678</v>
      </c>
      <c r="D14" s="17">
        <v>43702</v>
      </c>
      <c r="E14" s="17">
        <v>43776</v>
      </c>
      <c r="F14" s="15">
        <v>4.2253682307679465</v>
      </c>
      <c r="G14" s="15">
        <v>1.2246317692320536</v>
      </c>
      <c r="H14" s="15">
        <v>22.470307692331261</v>
      </c>
      <c r="I14" s="15">
        <v>77.529692307668739</v>
      </c>
      <c r="J14" s="15">
        <f t="shared" si="0"/>
        <v>4.0483694850646392</v>
      </c>
      <c r="K14" s="15">
        <f t="shared" si="1"/>
        <v>13.968159440555192</v>
      </c>
      <c r="L14" s="9">
        <v>4.0727830601092894</v>
      </c>
      <c r="M14" s="9">
        <v>0.31610121803772795</v>
      </c>
      <c r="N14" s="15" t="s">
        <v>24</v>
      </c>
      <c r="O14" s="10">
        <v>39</v>
      </c>
      <c r="P14" s="10">
        <v>3000</v>
      </c>
      <c r="Q14" s="10" t="s">
        <v>14</v>
      </c>
      <c r="R14" s="10" t="s">
        <v>29</v>
      </c>
      <c r="S14" s="10">
        <v>49</v>
      </c>
      <c r="T14" s="10">
        <v>34</v>
      </c>
      <c r="U14" s="15">
        <f t="shared" si="3"/>
        <v>88.235294117647058</v>
      </c>
      <c r="V14" s="9">
        <v>5.45</v>
      </c>
      <c r="W14" s="15">
        <v>55</v>
      </c>
      <c r="X14" s="15">
        <v>13.4</v>
      </c>
      <c r="Y14" s="15">
        <v>40.299999999999997</v>
      </c>
      <c r="Z14" s="19">
        <f t="shared" si="4"/>
        <v>0.55000000000000004</v>
      </c>
      <c r="AA14" s="15">
        <f t="shared" si="5"/>
        <v>61.224489795918366</v>
      </c>
    </row>
    <row r="15" spans="1:27" x14ac:dyDescent="0.3">
      <c r="A15" s="18">
        <v>23</v>
      </c>
      <c r="B15" s="10" t="s">
        <v>56</v>
      </c>
      <c r="C15" s="9">
        <f t="shared" si="2"/>
        <v>0.18852459016393441</v>
      </c>
      <c r="D15" s="17">
        <v>43739</v>
      </c>
      <c r="E15" s="17">
        <v>43808</v>
      </c>
      <c r="F15" s="15">
        <v>4.7281799051308386</v>
      </c>
      <c r="G15" s="15">
        <v>0.64682009486916137</v>
      </c>
      <c r="H15" s="15">
        <v>12.033862230123932</v>
      </c>
      <c r="I15" s="15">
        <v>87.966137769876056</v>
      </c>
      <c r="J15" s="15">
        <f t="shared" si="0"/>
        <v>2.0262200481452313</v>
      </c>
      <c r="K15" s="15">
        <f t="shared" si="1"/>
        <v>14.811433644391384</v>
      </c>
      <c r="L15" s="9">
        <v>4.3315590163934425</v>
      </c>
      <c r="M15" s="9">
        <v>0.76231381554553868</v>
      </c>
      <c r="N15" s="15" t="s">
        <v>24</v>
      </c>
      <c r="O15" s="10">
        <v>40</v>
      </c>
      <c r="P15" s="10">
        <v>2870</v>
      </c>
      <c r="Q15" s="10" t="s">
        <v>15</v>
      </c>
      <c r="R15" s="10" t="s">
        <v>28</v>
      </c>
      <c r="S15" s="10">
        <v>46</v>
      </c>
      <c r="T15" s="10">
        <v>32</v>
      </c>
      <c r="U15" s="15">
        <f t="shared" si="3"/>
        <v>89.6875</v>
      </c>
      <c r="V15" s="9">
        <v>5.38</v>
      </c>
      <c r="W15" s="15">
        <v>56.5</v>
      </c>
      <c r="X15" s="15">
        <v>12.6</v>
      </c>
      <c r="Y15" s="15">
        <v>40.5</v>
      </c>
      <c r="Z15" s="19">
        <f t="shared" si="4"/>
        <v>0.56499999999999995</v>
      </c>
      <c r="AA15" s="15">
        <f t="shared" si="5"/>
        <v>62.391304347826086</v>
      </c>
    </row>
    <row r="16" spans="1:27" x14ac:dyDescent="0.3">
      <c r="A16" s="10">
        <v>24</v>
      </c>
      <c r="B16" s="10" t="s">
        <v>12</v>
      </c>
      <c r="C16" s="9">
        <f t="shared" si="2"/>
        <v>0.19125683060109289</v>
      </c>
      <c r="D16" s="17">
        <v>43748</v>
      </c>
      <c r="E16" s="17">
        <v>43818</v>
      </c>
      <c r="F16" s="15">
        <v>4.2153014014221677</v>
      </c>
      <c r="G16" s="15">
        <v>0.5996985985778327</v>
      </c>
      <c r="H16" s="15">
        <v>12.454799555095175</v>
      </c>
      <c r="I16" s="15">
        <v>87.545200444904822</v>
      </c>
      <c r="J16" s="15">
        <f t="shared" si="0"/>
        <v>2.0951999251561979</v>
      </c>
      <c r="K16" s="15">
        <f t="shared" si="1"/>
        <v>14.727229981385859</v>
      </c>
      <c r="L16" s="9">
        <v>4.034567759562842</v>
      </c>
      <c r="M16" s="9">
        <v>0.37678127822527002</v>
      </c>
      <c r="N16" s="15" t="s">
        <v>24</v>
      </c>
      <c r="O16" s="10">
        <v>39</v>
      </c>
      <c r="P16" s="10">
        <v>2500</v>
      </c>
      <c r="Q16" s="10" t="s">
        <v>15</v>
      </c>
      <c r="R16" s="10" t="s">
        <v>28</v>
      </c>
      <c r="S16" s="10">
        <v>49</v>
      </c>
      <c r="T16" s="10">
        <v>35</v>
      </c>
      <c r="U16" s="15">
        <f t="shared" si="3"/>
        <v>71.428571428571431</v>
      </c>
      <c r="V16" s="9">
        <v>4.82</v>
      </c>
      <c r="W16" s="15">
        <v>53.5</v>
      </c>
      <c r="X16" s="15">
        <v>12.6</v>
      </c>
      <c r="Y16" s="15">
        <v>38.299999999999997</v>
      </c>
      <c r="Z16" s="19">
        <f t="shared" si="4"/>
        <v>0.53500000000000003</v>
      </c>
      <c r="AA16" s="15">
        <f t="shared" si="5"/>
        <v>51.020408163265309</v>
      </c>
    </row>
    <row r="17" spans="1:27" x14ac:dyDescent="0.3">
      <c r="A17" s="10">
        <v>25</v>
      </c>
      <c r="B17" s="10" t="s">
        <v>12</v>
      </c>
      <c r="C17" s="9">
        <f t="shared" si="2"/>
        <v>0.19945355191256831</v>
      </c>
      <c r="D17" s="17">
        <v>43745</v>
      </c>
      <c r="E17" s="17">
        <v>43818</v>
      </c>
      <c r="F17" s="15">
        <v>3.9000571841162395</v>
      </c>
      <c r="G17" s="15">
        <v>0.76994281588376046</v>
      </c>
      <c r="H17" s="15">
        <v>16.486998198795728</v>
      </c>
      <c r="I17" s="15">
        <v>83.513001801204268</v>
      </c>
      <c r="J17" s="15">
        <f t="shared" si="0"/>
        <v>2.5360351773668741</v>
      </c>
      <c r="K17" s="15">
        <f t="shared" si="1"/>
        <v>12.845995843611314</v>
      </c>
      <c r="L17" s="9">
        <v>4.0632292349726775</v>
      </c>
      <c r="M17" s="9">
        <v>-0.35063574182315976</v>
      </c>
      <c r="N17" s="15" t="s">
        <v>23</v>
      </c>
      <c r="O17" s="10">
        <v>37</v>
      </c>
      <c r="P17" s="10">
        <v>2175</v>
      </c>
      <c r="Q17" s="10" t="s">
        <v>15</v>
      </c>
      <c r="R17" s="10" t="s">
        <v>27</v>
      </c>
      <c r="S17" s="10">
        <v>49</v>
      </c>
      <c r="T17" s="10">
        <v>33</v>
      </c>
      <c r="U17" s="15">
        <f t="shared" si="3"/>
        <v>65.909090909090907</v>
      </c>
      <c r="V17" s="9">
        <v>4.67</v>
      </c>
      <c r="W17" s="15">
        <v>55.1</v>
      </c>
      <c r="X17" s="15">
        <v>12.1</v>
      </c>
      <c r="Y17" s="15">
        <v>38.299999999999997</v>
      </c>
      <c r="Z17" s="19">
        <f t="shared" si="4"/>
        <v>0.55100000000000005</v>
      </c>
      <c r="AA17" s="15">
        <f t="shared" si="5"/>
        <v>44.387755102040813</v>
      </c>
    </row>
    <row r="18" spans="1:27" x14ac:dyDescent="0.3">
      <c r="A18" s="18">
        <v>27</v>
      </c>
      <c r="B18" s="10" t="s">
        <v>56</v>
      </c>
      <c r="C18" s="9">
        <f t="shared" si="2"/>
        <v>0.22131147540983606</v>
      </c>
      <c r="D18" s="17">
        <v>43755</v>
      </c>
      <c r="E18" s="17">
        <v>43836</v>
      </c>
      <c r="F18" s="15">
        <v>5.9107054907832106</v>
      </c>
      <c r="G18" s="15">
        <v>1.7492945092167895</v>
      </c>
      <c r="H18" s="15">
        <v>22.836742940166964</v>
      </c>
      <c r="I18" s="15">
        <v>77.163257059833029</v>
      </c>
      <c r="J18" s="15">
        <f t="shared" si="0"/>
        <v>4.4925586302617253</v>
      </c>
      <c r="K18" s="15">
        <f t="shared" si="1"/>
        <v>15.179943013393764</v>
      </c>
      <c r="L18" s="9">
        <v>4.4606475409836062</v>
      </c>
      <c r="M18" s="9">
        <v>2.5285796247423291</v>
      </c>
      <c r="N18" s="15" t="s">
        <v>24</v>
      </c>
      <c r="O18" s="10">
        <v>41</v>
      </c>
      <c r="P18" s="10">
        <v>3710</v>
      </c>
      <c r="Q18" s="10" t="s">
        <v>14</v>
      </c>
      <c r="R18" s="10" t="s">
        <v>29</v>
      </c>
      <c r="S18" s="10">
        <v>50</v>
      </c>
      <c r="T18" s="10">
        <v>36</v>
      </c>
      <c r="U18" s="15">
        <f t="shared" si="3"/>
        <v>103.05555555555556</v>
      </c>
      <c r="V18" s="9">
        <v>7.65</v>
      </c>
      <c r="W18" s="15">
        <v>62.4</v>
      </c>
      <c r="X18" s="15">
        <v>15.3</v>
      </c>
      <c r="Y18" s="15">
        <v>43.2</v>
      </c>
      <c r="Z18" s="19">
        <f t="shared" si="4"/>
        <v>0.624</v>
      </c>
      <c r="AA18" s="15">
        <f t="shared" si="5"/>
        <v>74.2</v>
      </c>
    </row>
    <row r="19" spans="1:27" x14ac:dyDescent="0.3">
      <c r="A19" s="10">
        <v>28</v>
      </c>
      <c r="B19" s="10" t="s">
        <v>56</v>
      </c>
      <c r="C19" s="9">
        <f t="shared" si="2"/>
        <v>0.22131147540983606</v>
      </c>
      <c r="D19" s="17">
        <v>43755</v>
      </c>
      <c r="E19" s="17">
        <v>43836</v>
      </c>
      <c r="F19" s="15">
        <v>6.6180255164923212</v>
      </c>
      <c r="G19" s="15">
        <v>0.84697448350767868</v>
      </c>
      <c r="H19" s="15">
        <v>11.345940837343319</v>
      </c>
      <c r="I19" s="15">
        <v>88.654059162656679</v>
      </c>
      <c r="J19" s="15">
        <f t="shared" si="0"/>
        <v>2.1613328795529165</v>
      </c>
      <c r="K19" s="15">
        <f t="shared" si="1"/>
        <v>16.888060295839299</v>
      </c>
      <c r="L19" s="9">
        <v>4.4606475409836062</v>
      </c>
      <c r="M19" s="9">
        <v>3.6111928214778115</v>
      </c>
      <c r="N19" s="15" t="s">
        <v>24</v>
      </c>
      <c r="O19" s="10">
        <v>40</v>
      </c>
      <c r="P19" s="10">
        <v>3780</v>
      </c>
      <c r="Q19" s="10" t="s">
        <v>14</v>
      </c>
      <c r="R19" s="10" t="s">
        <v>29</v>
      </c>
      <c r="S19" s="10">
        <v>51</v>
      </c>
      <c r="T19" s="10">
        <v>37</v>
      </c>
      <c r="U19" s="15">
        <f t="shared" si="3"/>
        <v>102.16216216216216</v>
      </c>
      <c r="V19" s="9">
        <v>7.46</v>
      </c>
      <c r="W19" s="15">
        <v>62.6</v>
      </c>
      <c r="X19" s="15">
        <v>14.8</v>
      </c>
      <c r="Y19" s="15">
        <v>42.3</v>
      </c>
      <c r="Z19" s="19">
        <f t="shared" si="4"/>
        <v>0.626</v>
      </c>
      <c r="AA19" s="15">
        <f t="shared" si="5"/>
        <v>74.117647058823536</v>
      </c>
    </row>
    <row r="20" spans="1:27" x14ac:dyDescent="0.3">
      <c r="A20" s="10">
        <v>29</v>
      </c>
      <c r="B20" s="10" t="s">
        <v>12</v>
      </c>
      <c r="C20" s="9">
        <f t="shared" si="2"/>
        <v>0.22404371584699453</v>
      </c>
      <c r="D20" s="17">
        <v>43755</v>
      </c>
      <c r="E20" s="17">
        <v>43837</v>
      </c>
      <c r="F20" s="15">
        <v>4.4210563645806751</v>
      </c>
      <c r="G20" s="15">
        <v>0.97894363541932528</v>
      </c>
      <c r="H20" s="15">
        <v>18.128585841098616</v>
      </c>
      <c r="I20" s="15">
        <v>81.871414158901388</v>
      </c>
      <c r="J20" s="15">
        <f t="shared" si="0"/>
        <v>2.9201190648498407</v>
      </c>
      <c r="K20" s="15">
        <f t="shared" si="1"/>
        <v>13.187695910048818</v>
      </c>
      <c r="L20" s="9">
        <v>4.1492136612021859</v>
      </c>
      <c r="M20" s="9">
        <v>0.5462651033627548</v>
      </c>
      <c r="N20" s="15" t="s">
        <v>24</v>
      </c>
      <c r="O20" s="10">
        <v>39</v>
      </c>
      <c r="P20" s="10">
        <v>2700</v>
      </c>
      <c r="Q20" s="10" t="s">
        <v>14</v>
      </c>
      <c r="R20" s="10" t="s">
        <v>29</v>
      </c>
      <c r="S20" s="10">
        <v>50</v>
      </c>
      <c r="T20" s="10">
        <v>33</v>
      </c>
      <c r="U20" s="15">
        <f t="shared" si="3"/>
        <v>81.818181818181813</v>
      </c>
      <c r="V20" s="9">
        <v>5.4</v>
      </c>
      <c r="W20" s="15">
        <v>57.9</v>
      </c>
      <c r="X20" s="15">
        <v>13</v>
      </c>
      <c r="Y20" s="15">
        <v>38.799999999999997</v>
      </c>
      <c r="Z20" s="19">
        <f t="shared" si="4"/>
        <v>0.57899999999999996</v>
      </c>
      <c r="AA20" s="15">
        <f t="shared" si="5"/>
        <v>54</v>
      </c>
    </row>
    <row r="21" spans="1:27" x14ac:dyDescent="0.3">
      <c r="A21" s="10">
        <v>31</v>
      </c>
      <c r="B21" s="10" t="s">
        <v>56</v>
      </c>
      <c r="C21" s="9">
        <f t="shared" si="2"/>
        <v>0.2103825136612022</v>
      </c>
      <c r="D21" s="17">
        <v>43759</v>
      </c>
      <c r="E21" s="17">
        <v>43836</v>
      </c>
      <c r="F21" s="15">
        <v>5.0993722336423781</v>
      </c>
      <c r="G21" s="15">
        <v>1.2606277663576222</v>
      </c>
      <c r="H21" s="15">
        <v>19.821191294931165</v>
      </c>
      <c r="I21" s="15">
        <v>80.178808705068832</v>
      </c>
      <c r="J21" s="15">
        <f t="shared" si="0"/>
        <v>3.1165395117816299</v>
      </c>
      <c r="K21" s="15">
        <f t="shared" si="1"/>
        <v>12.606730928469942</v>
      </c>
      <c r="L21" s="9">
        <v>4.4176180327868853</v>
      </c>
      <c r="M21" s="9">
        <v>1.2602470458397375</v>
      </c>
      <c r="N21" s="15" t="s">
        <v>24</v>
      </c>
      <c r="O21" s="10">
        <v>39</v>
      </c>
      <c r="P21" s="10">
        <v>3300</v>
      </c>
      <c r="Q21" s="10" t="s">
        <v>14</v>
      </c>
      <c r="R21" s="10" t="s">
        <v>29</v>
      </c>
      <c r="S21" s="10">
        <v>50</v>
      </c>
      <c r="T21" s="10">
        <v>37</v>
      </c>
      <c r="U21" s="15">
        <f t="shared" si="3"/>
        <v>89.189189189189193</v>
      </c>
      <c r="V21" s="9">
        <v>5.8550000000000004</v>
      </c>
      <c r="W21" s="15">
        <v>63.6</v>
      </c>
      <c r="X21" s="15">
        <v>14.2</v>
      </c>
      <c r="Y21" s="15">
        <v>43.1</v>
      </c>
      <c r="Z21" s="19">
        <f t="shared" si="4"/>
        <v>0.63600000000000001</v>
      </c>
      <c r="AA21" s="15">
        <f t="shared" si="5"/>
        <v>66</v>
      </c>
    </row>
    <row r="22" spans="1:27" x14ac:dyDescent="0.3">
      <c r="A22" s="10">
        <v>32</v>
      </c>
      <c r="B22" s="10" t="s">
        <v>12</v>
      </c>
      <c r="C22" s="9">
        <f t="shared" si="2"/>
        <v>0.23770491803278687</v>
      </c>
      <c r="D22" s="17">
        <v>43758</v>
      </c>
      <c r="E22" s="17">
        <v>43845</v>
      </c>
      <c r="F22" s="15">
        <v>3.958802014789184</v>
      </c>
      <c r="G22" s="15">
        <v>0.79119798521081597</v>
      </c>
      <c r="H22" s="15">
        <v>16.656799688648757</v>
      </c>
      <c r="I22" s="15">
        <v>83.343200311351239</v>
      </c>
      <c r="J22" s="15">
        <f t="shared" si="0"/>
        <v>2.4182050015001217</v>
      </c>
      <c r="K22" s="15">
        <f t="shared" si="1"/>
        <v>12.099619831010022</v>
      </c>
      <c r="L22" s="9">
        <v>4.1969827868852461</v>
      </c>
      <c r="M22" s="9">
        <v>-0.49929522316121627</v>
      </c>
      <c r="N22" s="15" t="s">
        <v>23</v>
      </c>
      <c r="O22" s="10">
        <v>38</v>
      </c>
      <c r="P22" s="10">
        <v>2630</v>
      </c>
      <c r="Q22" s="10" t="s">
        <v>14</v>
      </c>
      <c r="R22" s="10" t="s">
        <v>26</v>
      </c>
      <c r="S22" s="10">
        <v>51</v>
      </c>
      <c r="T22" s="10">
        <v>33</v>
      </c>
      <c r="U22" s="15">
        <f t="shared" si="3"/>
        <v>79.696969696969703</v>
      </c>
      <c r="V22" s="9">
        <v>4.75</v>
      </c>
      <c r="W22" s="15">
        <v>57.2</v>
      </c>
      <c r="X22" s="15">
        <v>12.2</v>
      </c>
      <c r="Y22" s="15">
        <v>38.6</v>
      </c>
      <c r="Z22" s="19">
        <f t="shared" si="4"/>
        <v>0.57200000000000006</v>
      </c>
      <c r="AA22" s="15">
        <f t="shared" si="5"/>
        <v>51.568627450980394</v>
      </c>
    </row>
    <row r="23" spans="1:27" x14ac:dyDescent="0.3">
      <c r="A23" s="10">
        <v>34</v>
      </c>
      <c r="B23" s="10" t="s">
        <v>56</v>
      </c>
      <c r="C23" s="9">
        <f t="shared" si="2"/>
        <v>0.22404371584699453</v>
      </c>
      <c r="D23" s="17">
        <v>43757</v>
      </c>
      <c r="E23" s="17">
        <v>43839</v>
      </c>
      <c r="F23" s="15">
        <v>6.3938535566225907</v>
      </c>
      <c r="G23" s="15">
        <v>0.61614644337740909</v>
      </c>
      <c r="H23" s="15">
        <v>8.7895355688646095</v>
      </c>
      <c r="I23" s="15">
        <v>91.210464431135392</v>
      </c>
      <c r="J23" s="15">
        <f t="shared" si="0"/>
        <v>1.6237625531745685</v>
      </c>
      <c r="K23" s="15">
        <f t="shared" si="1"/>
        <v>16.850052592718498</v>
      </c>
      <c r="L23" s="9">
        <v>4.4714049180327873</v>
      </c>
      <c r="M23" s="9">
        <v>3.2536689722397703</v>
      </c>
      <c r="N23" s="15" t="s">
        <v>24</v>
      </c>
      <c r="O23" s="10">
        <v>39</v>
      </c>
      <c r="P23" s="10">
        <v>3760</v>
      </c>
      <c r="Q23" s="10" t="s">
        <v>14</v>
      </c>
      <c r="R23" s="10" t="s">
        <v>29</v>
      </c>
      <c r="S23" s="10">
        <v>51</v>
      </c>
      <c r="T23" s="10">
        <v>35</v>
      </c>
      <c r="U23" s="15">
        <f t="shared" si="3"/>
        <v>107.42857142857143</v>
      </c>
      <c r="V23" s="9">
        <v>7.01</v>
      </c>
      <c r="W23" s="15">
        <v>61.6</v>
      </c>
      <c r="X23" s="15">
        <v>15</v>
      </c>
      <c r="Y23" s="15">
        <v>43.6</v>
      </c>
      <c r="Z23" s="19">
        <f t="shared" si="4"/>
        <v>0.61599999999999999</v>
      </c>
      <c r="AA23" s="15">
        <f t="shared" si="5"/>
        <v>73.725490196078425</v>
      </c>
    </row>
    <row r="24" spans="1:27" x14ac:dyDescent="0.3">
      <c r="A24" s="10">
        <v>38</v>
      </c>
      <c r="B24" s="10" t="s">
        <v>12</v>
      </c>
      <c r="C24" s="9">
        <f t="shared" si="2"/>
        <v>0.19125683060109289</v>
      </c>
      <c r="D24" s="17">
        <v>43766</v>
      </c>
      <c r="E24" s="17">
        <v>43836</v>
      </c>
      <c r="F24" s="15">
        <v>4.9169827528402612</v>
      </c>
      <c r="G24" s="15">
        <v>1.4280172471597385</v>
      </c>
      <c r="H24" s="15">
        <v>22.506181988333154</v>
      </c>
      <c r="I24" s="15">
        <v>77.493818011666846</v>
      </c>
      <c r="J24" s="15">
        <f t="shared" si="0"/>
        <v>4.1162606102246295</v>
      </c>
      <c r="K24" s="15">
        <f t="shared" si="1"/>
        <v>14.17320586773433</v>
      </c>
      <c r="L24" s="9">
        <v>4.034567759562842</v>
      </c>
      <c r="M24" s="9">
        <v>1.7163000338761276</v>
      </c>
      <c r="N24" s="15" t="s">
        <v>24</v>
      </c>
      <c r="O24" s="10">
        <v>41</v>
      </c>
      <c r="P24" s="10">
        <v>4750</v>
      </c>
      <c r="Q24" s="10" t="s">
        <v>14</v>
      </c>
      <c r="R24" s="10" t="s">
        <v>29</v>
      </c>
      <c r="S24" s="10">
        <v>58</v>
      </c>
      <c r="T24" s="10">
        <v>38</v>
      </c>
      <c r="U24" s="15">
        <f t="shared" si="3"/>
        <v>125</v>
      </c>
      <c r="V24" s="9">
        <v>6.35</v>
      </c>
      <c r="W24" s="15">
        <v>58.9</v>
      </c>
      <c r="X24" s="15">
        <v>15.7</v>
      </c>
      <c r="Y24" s="15">
        <v>41.4</v>
      </c>
      <c r="Z24" s="19">
        <f t="shared" si="4"/>
        <v>0.58899999999999997</v>
      </c>
      <c r="AA24" s="15">
        <f t="shared" si="5"/>
        <v>81.896551724137936</v>
      </c>
    </row>
    <row r="25" spans="1:27" x14ac:dyDescent="0.3">
      <c r="A25" s="10">
        <v>39</v>
      </c>
      <c r="B25" s="10" t="s">
        <v>56</v>
      </c>
      <c r="C25" s="9">
        <f t="shared" si="2"/>
        <v>0.2103825136612022</v>
      </c>
      <c r="D25" s="17">
        <v>43763</v>
      </c>
      <c r="E25" s="17">
        <v>43840</v>
      </c>
      <c r="F25" s="15">
        <v>5.6001129594858785</v>
      </c>
      <c r="G25" s="15">
        <v>1.4998870405141211</v>
      </c>
      <c r="H25" s="15">
        <v>21.125169584705933</v>
      </c>
      <c r="I25" s="15">
        <v>78.87483041529407</v>
      </c>
      <c r="J25" s="15">
        <f t="shared" si="0"/>
        <v>4.3827512324176237</v>
      </c>
      <c r="K25" s="15">
        <f t="shared" si="1"/>
        <v>16.363833616731331</v>
      </c>
      <c r="L25" s="9">
        <v>4.4176180327868853</v>
      </c>
      <c r="M25" s="9">
        <v>2.1151889906656982</v>
      </c>
      <c r="N25" s="15" t="s">
        <v>24</v>
      </c>
      <c r="O25" s="10">
        <v>40</v>
      </c>
      <c r="P25" s="10">
        <v>3730</v>
      </c>
      <c r="Q25" s="10" t="s">
        <v>14</v>
      </c>
      <c r="R25" s="10" t="s">
        <v>29</v>
      </c>
      <c r="S25" s="10">
        <v>50</v>
      </c>
      <c r="T25" s="10">
        <v>37</v>
      </c>
      <c r="U25" s="15">
        <f t="shared" si="3"/>
        <v>100.81081081081081</v>
      </c>
      <c r="V25" s="9">
        <v>7.1</v>
      </c>
      <c r="W25" s="15">
        <v>58.5</v>
      </c>
      <c r="X25" s="15">
        <v>15.8</v>
      </c>
      <c r="Y25" s="15">
        <v>41.3</v>
      </c>
      <c r="Z25" s="19">
        <f t="shared" si="4"/>
        <v>0.58499999999999996</v>
      </c>
      <c r="AA25" s="15">
        <f t="shared" si="5"/>
        <v>74.599999999999994</v>
      </c>
    </row>
    <row r="26" spans="1:27" x14ac:dyDescent="0.3">
      <c r="A26" s="10">
        <v>40</v>
      </c>
      <c r="B26" s="10" t="s">
        <v>12</v>
      </c>
      <c r="C26" s="9">
        <f t="shared" si="2"/>
        <v>0.21857923497267759</v>
      </c>
      <c r="D26" s="17">
        <v>43763</v>
      </c>
      <c r="E26" s="17">
        <v>43843</v>
      </c>
      <c r="F26" s="15">
        <v>5.4200680632927876</v>
      </c>
      <c r="G26" s="15">
        <v>0.83493193670721233</v>
      </c>
      <c r="H26" s="15">
        <v>13.348232401394283</v>
      </c>
      <c r="I26" s="15">
        <v>86.651767598605716</v>
      </c>
      <c r="J26" s="15">
        <f t="shared" si="0"/>
        <v>2.4066918310140131</v>
      </c>
      <c r="K26" s="15">
        <f t="shared" si="1"/>
        <v>15.623349590519997</v>
      </c>
      <c r="L26" s="9">
        <v>4.1301060109289622</v>
      </c>
      <c r="M26" s="9">
        <v>2.3689189975519369</v>
      </c>
      <c r="N26" s="15" t="s">
        <v>24</v>
      </c>
      <c r="O26" s="10">
        <v>37</v>
      </c>
      <c r="P26" s="10">
        <v>3650</v>
      </c>
      <c r="Q26" s="10" t="s">
        <v>14</v>
      </c>
      <c r="R26" s="10" t="s">
        <v>29</v>
      </c>
      <c r="S26" s="10">
        <v>50</v>
      </c>
      <c r="T26" s="10">
        <v>34</v>
      </c>
      <c r="U26" s="15">
        <f t="shared" si="3"/>
        <v>107.35294117647059</v>
      </c>
      <c r="V26" s="9">
        <v>6.2549999999999999</v>
      </c>
      <c r="W26" s="15">
        <v>58.9</v>
      </c>
      <c r="X26" s="15">
        <v>16</v>
      </c>
      <c r="Y26" s="15">
        <v>41.9</v>
      </c>
      <c r="Z26" s="19">
        <f t="shared" si="4"/>
        <v>0.58899999999999997</v>
      </c>
      <c r="AA26" s="15">
        <f t="shared" si="5"/>
        <v>73</v>
      </c>
    </row>
    <row r="27" spans="1:27" x14ac:dyDescent="0.3">
      <c r="A27" s="10">
        <v>44</v>
      </c>
      <c r="B27" s="10" t="s">
        <v>56</v>
      </c>
      <c r="C27" s="9">
        <f t="shared" si="2"/>
        <v>0.21857923497267759</v>
      </c>
      <c r="D27" s="17">
        <v>43787</v>
      </c>
      <c r="E27" s="17">
        <v>43867</v>
      </c>
      <c r="F27" s="15">
        <v>4.655762709184966</v>
      </c>
      <c r="G27" s="15">
        <v>0.72923729081503375</v>
      </c>
      <c r="H27" s="15">
        <v>13.542010971495522</v>
      </c>
      <c r="I27" s="15">
        <v>86.457989028504471</v>
      </c>
      <c r="J27" s="15">
        <f t="shared" si="0"/>
        <v>2.0598468775228693</v>
      </c>
      <c r="K27" s="15">
        <f t="shared" si="1"/>
        <v>13.150943320909445</v>
      </c>
      <c r="L27" s="9">
        <v>4.4498901639344259</v>
      </c>
      <c r="M27" s="9">
        <v>0.39078946646511187</v>
      </c>
      <c r="N27" s="15" t="s">
        <v>24</v>
      </c>
      <c r="O27" s="10">
        <v>40</v>
      </c>
      <c r="P27" s="10">
        <v>2720</v>
      </c>
      <c r="Q27" s="10" t="s">
        <v>15</v>
      </c>
      <c r="R27" s="10" t="s">
        <v>28</v>
      </c>
      <c r="S27" s="10">
        <v>48</v>
      </c>
      <c r="T27" s="10">
        <v>34</v>
      </c>
      <c r="U27" s="15">
        <f t="shared" si="3"/>
        <v>80</v>
      </c>
      <c r="V27" s="9">
        <v>5.39</v>
      </c>
      <c r="W27" s="15">
        <v>59.5</v>
      </c>
      <c r="X27" s="15">
        <v>12.3</v>
      </c>
      <c r="Y27" s="15">
        <v>40.700000000000003</v>
      </c>
      <c r="Z27" s="19">
        <f t="shared" si="4"/>
        <v>0.59499999999999997</v>
      </c>
      <c r="AA27" s="15">
        <f t="shared" si="5"/>
        <v>56.666666666666664</v>
      </c>
    </row>
    <row r="28" spans="1:27" x14ac:dyDescent="0.3">
      <c r="A28" s="10">
        <v>45</v>
      </c>
      <c r="B28" s="10" t="s">
        <v>56</v>
      </c>
      <c r="C28" s="9">
        <f t="shared" si="2"/>
        <v>0.19398907103825136</v>
      </c>
      <c r="D28" s="17">
        <v>43793</v>
      </c>
      <c r="E28" s="17">
        <v>43864</v>
      </c>
      <c r="F28" s="15">
        <v>5.0221446951822521</v>
      </c>
      <c r="G28" s="15">
        <v>1.3828553048177481</v>
      </c>
      <c r="H28" s="15">
        <v>21.590246757498019</v>
      </c>
      <c r="I28" s="15">
        <v>78.409753242501978</v>
      </c>
      <c r="J28" s="15">
        <f t="shared" si="0"/>
        <v>3.778035120053953</v>
      </c>
      <c r="K28" s="15">
        <f t="shared" si="1"/>
        <v>13.720769606399159</v>
      </c>
      <c r="L28" s="9">
        <v>4.353073770491803</v>
      </c>
      <c r="M28" s="9">
        <v>1.2553763434647203</v>
      </c>
      <c r="N28" s="15" t="s">
        <v>24</v>
      </c>
      <c r="O28" s="10">
        <v>40</v>
      </c>
      <c r="P28" s="10">
        <v>3650</v>
      </c>
      <c r="Q28" s="10" t="s">
        <v>14</v>
      </c>
      <c r="R28" s="10" t="s">
        <v>29</v>
      </c>
      <c r="S28" s="10">
        <v>54</v>
      </c>
      <c r="T28" s="10">
        <v>37</v>
      </c>
      <c r="U28" s="15">
        <f t="shared" si="3"/>
        <v>98.648648648648646</v>
      </c>
      <c r="V28" s="9">
        <v>6.4</v>
      </c>
      <c r="W28" s="15">
        <v>60.5</v>
      </c>
      <c r="X28" s="15">
        <v>14.7</v>
      </c>
      <c r="Y28" s="15">
        <v>41.2</v>
      </c>
      <c r="Z28" s="19">
        <f t="shared" si="4"/>
        <v>0.60499999999999998</v>
      </c>
      <c r="AA28" s="15">
        <f t="shared" si="5"/>
        <v>67.592592592592595</v>
      </c>
    </row>
    <row r="29" spans="1:27" x14ac:dyDescent="0.3">
      <c r="A29" s="10">
        <v>47</v>
      </c>
      <c r="B29" s="10" t="s">
        <v>56</v>
      </c>
      <c r="C29" s="9">
        <f t="shared" si="2"/>
        <v>0.21584699453551912</v>
      </c>
      <c r="D29" s="17">
        <v>43785</v>
      </c>
      <c r="E29" s="17">
        <v>43864</v>
      </c>
      <c r="F29" s="15">
        <v>4.7586670247936036</v>
      </c>
      <c r="G29" s="15">
        <v>0.70633297520639626</v>
      </c>
      <c r="H29" s="15">
        <v>12.924665603044764</v>
      </c>
      <c r="I29" s="15">
        <v>87.075334396955242</v>
      </c>
      <c r="J29" s="15">
        <f t="shared" si="0"/>
        <v>2.0852758446593573</v>
      </c>
      <c r="K29" s="15">
        <f t="shared" si="1"/>
        <v>14.048803819019621</v>
      </c>
      <c r="L29" s="9">
        <v>4.4391327868852457</v>
      </c>
      <c r="M29" s="9">
        <v>0.60299811921725133</v>
      </c>
      <c r="N29" s="15" t="s">
        <v>24</v>
      </c>
      <c r="O29" s="10">
        <v>38</v>
      </c>
      <c r="P29" s="10">
        <v>2460</v>
      </c>
      <c r="Q29" s="10" t="s">
        <v>15</v>
      </c>
      <c r="R29" s="10" t="s">
        <v>28</v>
      </c>
      <c r="S29" s="10">
        <v>47</v>
      </c>
      <c r="T29" s="10">
        <v>33</v>
      </c>
      <c r="U29" s="15">
        <f t="shared" si="3"/>
        <v>74.545454545454547</v>
      </c>
      <c r="V29" s="9">
        <v>5.46</v>
      </c>
      <c r="W29" s="15">
        <v>58.2</v>
      </c>
      <c r="X29" s="15">
        <v>14.2</v>
      </c>
      <c r="Y29" s="15">
        <v>40</v>
      </c>
      <c r="Z29" s="19">
        <f t="shared" si="4"/>
        <v>0.58200000000000007</v>
      </c>
      <c r="AA29" s="15">
        <f t="shared" si="5"/>
        <v>52.340425531914896</v>
      </c>
    </row>
    <row r="30" spans="1:27" x14ac:dyDescent="0.3">
      <c r="A30" s="10">
        <v>48</v>
      </c>
      <c r="B30" s="10" t="s">
        <v>12</v>
      </c>
      <c r="C30" s="9">
        <f t="shared" si="2"/>
        <v>0.19945355191256831</v>
      </c>
      <c r="D30" s="17">
        <v>43798</v>
      </c>
      <c r="E30" s="17">
        <v>43871</v>
      </c>
      <c r="F30" s="15">
        <v>4.4846276969726997</v>
      </c>
      <c r="G30" s="15">
        <v>1.1453723030273002</v>
      </c>
      <c r="H30" s="15">
        <v>20.344090639916523</v>
      </c>
      <c r="I30" s="15">
        <v>79.65590936008347</v>
      </c>
      <c r="J30" s="15">
        <f t="shared" si="0"/>
        <v>3.6135152113528464</v>
      </c>
      <c r="K30" s="15">
        <f t="shared" si="1"/>
        <v>14.14847413145355</v>
      </c>
      <c r="L30" s="9">
        <v>4.0632292349726775</v>
      </c>
      <c r="M30" s="9">
        <v>0.85120003111946507</v>
      </c>
      <c r="N30" s="15" t="s">
        <v>23</v>
      </c>
      <c r="O30" s="10">
        <v>38</v>
      </c>
      <c r="P30" s="10">
        <v>3170</v>
      </c>
      <c r="Q30" s="10" t="s">
        <v>14</v>
      </c>
      <c r="R30" s="10" t="s">
        <v>26</v>
      </c>
      <c r="S30" s="10">
        <v>49</v>
      </c>
      <c r="T30" s="10">
        <v>34</v>
      </c>
      <c r="U30" s="15">
        <f t="shared" si="3"/>
        <v>93.235294117647058</v>
      </c>
      <c r="V30" s="9">
        <v>5.64</v>
      </c>
      <c r="W30" s="15">
        <v>56.3</v>
      </c>
      <c r="X30" s="15">
        <v>14.6</v>
      </c>
      <c r="Y30" s="15">
        <v>42.5</v>
      </c>
      <c r="Z30" s="19">
        <f t="shared" si="4"/>
        <v>0.56299999999999994</v>
      </c>
      <c r="AA30" s="15">
        <f t="shared" si="5"/>
        <v>64.693877551020407</v>
      </c>
    </row>
    <row r="31" spans="1:27" x14ac:dyDescent="0.3">
      <c r="A31" s="10">
        <v>49</v>
      </c>
      <c r="B31" s="10" t="s">
        <v>56</v>
      </c>
      <c r="C31" s="9">
        <f t="shared" si="2"/>
        <v>0.2103825136612022</v>
      </c>
      <c r="D31" s="17">
        <v>43766</v>
      </c>
      <c r="E31" s="17">
        <v>43843</v>
      </c>
      <c r="F31" s="15">
        <v>4.5994815020259798</v>
      </c>
      <c r="G31" s="15">
        <v>0.59051849797402056</v>
      </c>
      <c r="H31" s="15">
        <v>11.378005741310607</v>
      </c>
      <c r="I31" s="15">
        <v>88.621994258689398</v>
      </c>
      <c r="J31" s="15">
        <f t="shared" si="0"/>
        <v>1.9171122408051959</v>
      </c>
      <c r="K31" s="15">
        <f t="shared" si="1"/>
        <v>14.932169473341382</v>
      </c>
      <c r="L31" s="9">
        <v>4.4176180327868853</v>
      </c>
      <c r="M31" s="9">
        <v>0.34831494449830475</v>
      </c>
      <c r="N31" s="15" t="s">
        <v>24</v>
      </c>
      <c r="O31" s="10">
        <v>37</v>
      </c>
      <c r="P31" s="10">
        <v>2660</v>
      </c>
      <c r="Q31" s="10" t="s">
        <v>14</v>
      </c>
      <c r="R31" s="10" t="s">
        <v>29</v>
      </c>
      <c r="S31" s="10">
        <v>48</v>
      </c>
      <c r="T31" s="10">
        <v>34</v>
      </c>
      <c r="U31" s="15">
        <f t="shared" si="3"/>
        <v>78.235294117647058</v>
      </c>
      <c r="V31" s="9">
        <v>5.2</v>
      </c>
      <c r="W31" s="15">
        <v>55.5</v>
      </c>
      <c r="X31" s="15">
        <v>13.5</v>
      </c>
      <c r="Y31" s="15">
        <v>41.8</v>
      </c>
      <c r="Z31" s="19">
        <f t="shared" si="4"/>
        <v>0.55500000000000005</v>
      </c>
      <c r="AA31" s="15">
        <f t="shared" si="5"/>
        <v>55.416666666666664</v>
      </c>
    </row>
    <row r="32" spans="1:27" x14ac:dyDescent="0.3">
      <c r="A32" s="10">
        <v>51</v>
      </c>
      <c r="B32" s="10" t="s">
        <v>56</v>
      </c>
      <c r="C32" s="9">
        <f t="shared" si="2"/>
        <v>0.21584699453551912</v>
      </c>
      <c r="D32" s="17">
        <v>43792</v>
      </c>
      <c r="E32" s="17">
        <v>43871</v>
      </c>
      <c r="F32" s="15">
        <v>4.4046074846627246</v>
      </c>
      <c r="G32" s="15">
        <v>0.99039251533727501</v>
      </c>
      <c r="H32" s="15">
        <v>18.357599913573218</v>
      </c>
      <c r="I32" s="15">
        <v>81.642400086426775</v>
      </c>
      <c r="J32" s="15">
        <f t="shared" si="0"/>
        <v>3.0482995239682213</v>
      </c>
      <c r="K32" s="15">
        <f t="shared" si="1"/>
        <v>13.556809740420821</v>
      </c>
      <c r="L32" s="9">
        <v>4.4391327868852457</v>
      </c>
      <c r="M32" s="9">
        <v>-6.688410458702955E-2</v>
      </c>
      <c r="N32" s="15" t="s">
        <v>23</v>
      </c>
      <c r="O32" s="10">
        <v>37</v>
      </c>
      <c r="P32" s="10">
        <v>2200</v>
      </c>
      <c r="Q32" s="10" t="s">
        <v>15</v>
      </c>
      <c r="R32" s="10" t="s">
        <v>27</v>
      </c>
      <c r="S32" s="10">
        <v>45</v>
      </c>
      <c r="T32" s="10">
        <v>34</v>
      </c>
      <c r="U32" s="15">
        <f t="shared" si="3"/>
        <v>64.705882352941174</v>
      </c>
      <c r="V32" s="9">
        <v>5.39</v>
      </c>
      <c r="W32" s="15">
        <v>57</v>
      </c>
      <c r="X32" s="15">
        <v>14.2</v>
      </c>
      <c r="Y32" s="15">
        <v>40.6</v>
      </c>
      <c r="Z32" s="19">
        <f t="shared" si="4"/>
        <v>0.56999999999999995</v>
      </c>
      <c r="AA32" s="15">
        <f t="shared" si="5"/>
        <v>48.888888888888886</v>
      </c>
    </row>
    <row r="33" spans="1:27" x14ac:dyDescent="0.3">
      <c r="A33" s="10">
        <v>53</v>
      </c>
      <c r="B33" s="10" t="s">
        <v>12</v>
      </c>
      <c r="C33" s="9">
        <f t="shared" si="2"/>
        <v>0.19398907103825136</v>
      </c>
      <c r="D33" s="17">
        <v>43803</v>
      </c>
      <c r="E33" s="17">
        <v>43874</v>
      </c>
      <c r="F33" s="15">
        <v>4.8755988984602743</v>
      </c>
      <c r="G33" s="15">
        <v>1.6794011015397254</v>
      </c>
      <c r="H33" s="15">
        <v>25.620154104343641</v>
      </c>
      <c r="I33" s="15">
        <v>74.379845895656359</v>
      </c>
      <c r="J33" s="15">
        <f t="shared" si="0"/>
        <v>4.6494918384492996</v>
      </c>
      <c r="K33" s="15">
        <f t="shared" si="1"/>
        <v>13.498298450060421</v>
      </c>
      <c r="L33" s="9">
        <v>4.0441215846994538</v>
      </c>
      <c r="M33" s="9">
        <v>1.6213915408548756</v>
      </c>
      <c r="N33" s="15" t="s">
        <v>24</v>
      </c>
      <c r="O33" s="10">
        <v>39</v>
      </c>
      <c r="P33" s="10">
        <v>3200</v>
      </c>
      <c r="Q33" s="10" t="s">
        <v>14</v>
      </c>
      <c r="R33" s="10" t="s">
        <v>29</v>
      </c>
      <c r="S33" s="10">
        <v>49</v>
      </c>
      <c r="T33" s="10">
        <v>32</v>
      </c>
      <c r="U33" s="15">
        <f t="shared" si="3"/>
        <v>100</v>
      </c>
      <c r="V33" s="9">
        <v>6.55</v>
      </c>
      <c r="W33" s="15">
        <v>60.1</v>
      </c>
      <c r="X33" s="15">
        <v>13.8</v>
      </c>
      <c r="Y33" s="15">
        <v>40.1</v>
      </c>
      <c r="Z33" s="19">
        <f t="shared" si="4"/>
        <v>0.60099999999999998</v>
      </c>
      <c r="AA33" s="15">
        <f t="shared" si="5"/>
        <v>65.306122448979593</v>
      </c>
    </row>
    <row r="34" spans="1:27" x14ac:dyDescent="0.3">
      <c r="A34" s="10">
        <v>55</v>
      </c>
      <c r="B34" s="10" t="s">
        <v>56</v>
      </c>
      <c r="C34" s="9">
        <f t="shared" si="2"/>
        <v>0.19398907103825136</v>
      </c>
      <c r="D34" s="17">
        <v>43803</v>
      </c>
      <c r="E34" s="17">
        <v>43874</v>
      </c>
      <c r="F34" s="15">
        <v>4.6061967050003254</v>
      </c>
      <c r="G34" s="15">
        <v>1.4938032949996742</v>
      </c>
      <c r="H34" s="15">
        <v>24.488578606552039</v>
      </c>
      <c r="I34" s="15">
        <v>75.511421393447961</v>
      </c>
      <c r="J34" s="15">
        <f t="shared" ref="J34:J58" si="6">G34/(Z34^2)</f>
        <v>4.1494535972213171</v>
      </c>
      <c r="K34" s="15">
        <f t="shared" ref="K34:K58" si="7">F34/(Z34^2)</f>
        <v>12.794990847223126</v>
      </c>
      <c r="L34" s="9">
        <v>4.353073770491803</v>
      </c>
      <c r="M34" s="9">
        <v>0.48928120347920284</v>
      </c>
      <c r="N34" s="15" t="s">
        <v>24</v>
      </c>
      <c r="O34" s="10">
        <v>41</v>
      </c>
      <c r="P34" s="10">
        <v>3160</v>
      </c>
      <c r="Q34" s="10" t="s">
        <v>14</v>
      </c>
      <c r="R34" s="10" t="s">
        <v>29</v>
      </c>
      <c r="S34" s="10">
        <v>45</v>
      </c>
      <c r="T34" s="10">
        <v>36</v>
      </c>
      <c r="U34" s="15">
        <f t="shared" si="3"/>
        <v>87.777777777777771</v>
      </c>
      <c r="V34" s="9">
        <v>6.11</v>
      </c>
      <c r="W34" s="15">
        <v>60</v>
      </c>
      <c r="X34" s="15">
        <v>13.6</v>
      </c>
      <c r="Y34" s="15">
        <v>41</v>
      </c>
      <c r="Z34" s="19">
        <f t="shared" si="4"/>
        <v>0.6</v>
      </c>
      <c r="AA34" s="15">
        <f t="shared" si="5"/>
        <v>70.222222222222229</v>
      </c>
    </row>
    <row r="35" spans="1:27" x14ac:dyDescent="0.3">
      <c r="A35" s="10">
        <v>57</v>
      </c>
      <c r="B35" s="10" t="s">
        <v>12</v>
      </c>
      <c r="C35" s="9">
        <f t="shared" si="2"/>
        <v>0.21857923497267759</v>
      </c>
      <c r="D35" s="17">
        <v>43798</v>
      </c>
      <c r="E35" s="17">
        <v>43878</v>
      </c>
      <c r="F35" s="15">
        <v>4.5178735694324814</v>
      </c>
      <c r="G35" s="15">
        <v>1.1371264305675188</v>
      </c>
      <c r="H35" s="15">
        <v>20.108336526392907</v>
      </c>
      <c r="I35" s="15">
        <v>79.891663473607096</v>
      </c>
      <c r="J35" s="15">
        <f t="shared" si="6"/>
        <v>3.2446312048242287</v>
      </c>
      <c r="K35" s="15">
        <f t="shared" si="7"/>
        <v>12.891120256096146</v>
      </c>
      <c r="L35" s="9">
        <v>4.1301060109289622</v>
      </c>
      <c r="M35" s="9">
        <v>0.77367938937770953</v>
      </c>
      <c r="N35" s="15" t="s">
        <v>24</v>
      </c>
      <c r="O35" s="10">
        <v>41</v>
      </c>
      <c r="P35" s="10">
        <v>3235</v>
      </c>
      <c r="Q35" s="10" t="s">
        <v>14</v>
      </c>
      <c r="R35" s="10" t="s">
        <v>29</v>
      </c>
      <c r="S35" s="10">
        <v>52</v>
      </c>
      <c r="T35" s="10">
        <v>36</v>
      </c>
      <c r="U35" s="15">
        <f t="shared" si="3"/>
        <v>89.861111111111114</v>
      </c>
      <c r="V35" s="9">
        <v>5.66</v>
      </c>
      <c r="W35" s="15">
        <v>59.2</v>
      </c>
      <c r="X35" s="15">
        <v>13</v>
      </c>
      <c r="Y35" s="15">
        <v>40.700000000000003</v>
      </c>
      <c r="Z35" s="19">
        <f t="shared" si="4"/>
        <v>0.59200000000000008</v>
      </c>
      <c r="AA35" s="15">
        <f t="shared" si="5"/>
        <v>62.21153846153846</v>
      </c>
    </row>
    <row r="36" spans="1:27" x14ac:dyDescent="0.3">
      <c r="A36" s="10">
        <v>59</v>
      </c>
      <c r="B36" s="10" t="s">
        <v>12</v>
      </c>
      <c r="C36" s="9">
        <f t="shared" si="2"/>
        <v>0.19672131147540983</v>
      </c>
      <c r="D36" s="17">
        <v>43806</v>
      </c>
      <c r="E36" s="17">
        <v>43878</v>
      </c>
      <c r="F36" s="15">
        <v>4.0738577538536349</v>
      </c>
      <c r="G36" s="15">
        <v>0.82614224614636544</v>
      </c>
      <c r="H36" s="15">
        <v>16.860045839721742</v>
      </c>
      <c r="I36" s="15">
        <v>83.139954160278265</v>
      </c>
      <c r="J36" s="15">
        <f t="shared" si="6"/>
        <v>2.597147547112713</v>
      </c>
      <c r="K36" s="15">
        <f t="shared" si="7"/>
        <v>12.807007173474787</v>
      </c>
      <c r="L36" s="9">
        <v>4.0536754098360657</v>
      </c>
      <c r="M36" s="9">
        <v>4.260295103233188E-2</v>
      </c>
      <c r="N36" s="15" t="s">
        <v>23</v>
      </c>
      <c r="O36" s="10">
        <v>37</v>
      </c>
      <c r="P36" s="10">
        <v>2550</v>
      </c>
      <c r="Q36" s="10" t="s">
        <v>14</v>
      </c>
      <c r="R36" s="10" t="s">
        <v>26</v>
      </c>
      <c r="S36" s="10">
        <v>46</v>
      </c>
      <c r="T36" s="10">
        <v>33</v>
      </c>
      <c r="U36" s="15">
        <f t="shared" si="3"/>
        <v>77.272727272727266</v>
      </c>
      <c r="V36" s="9">
        <v>4.9000000000000004</v>
      </c>
      <c r="W36" s="15">
        <v>56.4</v>
      </c>
      <c r="X36" s="15">
        <v>12.3</v>
      </c>
      <c r="Y36" s="15">
        <v>38.200000000000003</v>
      </c>
      <c r="Z36" s="19">
        <f t="shared" si="4"/>
        <v>0.56399999999999995</v>
      </c>
      <c r="AA36" s="15">
        <f t="shared" si="5"/>
        <v>55.434782608695649</v>
      </c>
    </row>
    <row r="37" spans="1:27" x14ac:dyDescent="0.3">
      <c r="A37" s="10">
        <v>60</v>
      </c>
      <c r="B37" s="10" t="s">
        <v>56</v>
      </c>
      <c r="C37" s="9">
        <f t="shared" si="2"/>
        <v>0.20218579234972678</v>
      </c>
      <c r="D37" s="17">
        <v>43804</v>
      </c>
      <c r="E37" s="17">
        <v>43878</v>
      </c>
      <c r="F37" s="15">
        <v>5.1607411799670997</v>
      </c>
      <c r="G37" s="15">
        <v>1.1992588200329006</v>
      </c>
      <c r="H37" s="15">
        <v>18.856270755234288</v>
      </c>
      <c r="I37" s="15">
        <v>81.143729244765723</v>
      </c>
      <c r="J37" s="15">
        <f t="shared" si="6"/>
        <v>3.4335071762646718</v>
      </c>
      <c r="K37" s="15">
        <f t="shared" si="7"/>
        <v>14.775327544203952</v>
      </c>
      <c r="L37" s="9">
        <v>4.3853459016393446</v>
      </c>
      <c r="M37" s="9">
        <v>1.4342252704009599</v>
      </c>
      <c r="N37" s="15" t="s">
        <v>24</v>
      </c>
      <c r="O37" s="10">
        <v>41</v>
      </c>
      <c r="P37" s="10">
        <v>3360</v>
      </c>
      <c r="Q37" s="10" t="s">
        <v>14</v>
      </c>
      <c r="R37" s="10" t="s">
        <v>29</v>
      </c>
      <c r="S37" s="10">
        <v>52</v>
      </c>
      <c r="T37" s="10">
        <v>35</v>
      </c>
      <c r="U37" s="15">
        <f t="shared" si="3"/>
        <v>96</v>
      </c>
      <c r="V37" s="9">
        <v>6.36</v>
      </c>
      <c r="W37" s="15">
        <v>59.1</v>
      </c>
      <c r="X37" s="15">
        <v>14</v>
      </c>
      <c r="Y37" s="15">
        <v>40</v>
      </c>
      <c r="Z37" s="19">
        <f t="shared" si="4"/>
        <v>0.59099999999999997</v>
      </c>
      <c r="AA37" s="15">
        <f t="shared" si="5"/>
        <v>64.615384615384613</v>
      </c>
    </row>
    <row r="38" spans="1:27" x14ac:dyDescent="0.3">
      <c r="A38" s="10">
        <v>61</v>
      </c>
      <c r="B38" s="10" t="s">
        <v>12</v>
      </c>
      <c r="C38" s="9">
        <f t="shared" si="2"/>
        <v>0.19672131147540983</v>
      </c>
      <c r="D38" s="17">
        <v>43809</v>
      </c>
      <c r="E38" s="17">
        <v>43881</v>
      </c>
      <c r="F38" s="15">
        <v>4.7461157926744404</v>
      </c>
      <c r="G38" s="15">
        <v>1.4638842073255596</v>
      </c>
      <c r="H38" s="15">
        <v>23.573014610717546</v>
      </c>
      <c r="I38" s="15">
        <v>76.42698538928245</v>
      </c>
      <c r="J38" s="15">
        <f t="shared" si="6"/>
        <v>4.21964714538918</v>
      </c>
      <c r="K38" s="15">
        <f t="shared" si="7"/>
        <v>13.680681747932356</v>
      </c>
      <c r="L38" s="9">
        <v>4.0536754098360657</v>
      </c>
      <c r="M38" s="9">
        <v>1.3651415924699544</v>
      </c>
      <c r="N38" s="15" t="s">
        <v>24</v>
      </c>
      <c r="O38" s="10">
        <v>41</v>
      </c>
      <c r="P38" s="10">
        <v>3370</v>
      </c>
      <c r="Q38" s="10" t="s">
        <v>14</v>
      </c>
      <c r="R38" s="10" t="s">
        <v>29</v>
      </c>
      <c r="S38" s="10">
        <v>50</v>
      </c>
      <c r="T38" s="10">
        <v>36</v>
      </c>
      <c r="U38" s="15">
        <f t="shared" si="3"/>
        <v>93.611111111111114</v>
      </c>
      <c r="V38" s="9">
        <v>6.21</v>
      </c>
      <c r="W38" s="15">
        <v>58.9</v>
      </c>
      <c r="X38" s="15">
        <v>15.1</v>
      </c>
      <c r="Y38" s="15">
        <v>40.1</v>
      </c>
      <c r="Z38" s="19">
        <f t="shared" si="4"/>
        <v>0.58899999999999997</v>
      </c>
      <c r="AA38" s="15">
        <f t="shared" si="5"/>
        <v>67.400000000000006</v>
      </c>
    </row>
    <row r="39" spans="1:27" x14ac:dyDescent="0.3">
      <c r="A39" s="10">
        <v>62</v>
      </c>
      <c r="B39" s="10" t="s">
        <v>56</v>
      </c>
      <c r="C39" s="9">
        <f t="shared" si="2"/>
        <v>0.19672131147540983</v>
      </c>
      <c r="D39" s="17">
        <v>43781</v>
      </c>
      <c r="E39" s="17">
        <v>43853</v>
      </c>
      <c r="F39" s="15">
        <v>4.9246686113734119</v>
      </c>
      <c r="G39" s="15">
        <v>1.1453313886265883</v>
      </c>
      <c r="H39" s="15">
        <v>18.868721394177733</v>
      </c>
      <c r="I39" s="15">
        <v>81.13127860582226</v>
      </c>
      <c r="J39" s="15">
        <f t="shared" si="6"/>
        <v>3.4164418690631173</v>
      </c>
      <c r="K39" s="15">
        <f t="shared" si="7"/>
        <v>14.689935334202596</v>
      </c>
      <c r="L39" s="9">
        <v>4.3638311475409832</v>
      </c>
      <c r="M39" s="9">
        <v>1.0577648384655121</v>
      </c>
      <c r="N39" s="15" t="s">
        <v>24</v>
      </c>
      <c r="O39" s="10">
        <v>39</v>
      </c>
      <c r="P39" s="10">
        <v>3320</v>
      </c>
      <c r="Q39" s="10" t="s">
        <v>14</v>
      </c>
      <c r="R39" s="10" t="s">
        <v>29</v>
      </c>
      <c r="V39" s="9">
        <v>6.07</v>
      </c>
      <c r="W39" s="15">
        <v>57.9</v>
      </c>
      <c r="X39" s="15">
        <v>14.7</v>
      </c>
      <c r="Y39" s="15">
        <v>39.200000000000003</v>
      </c>
      <c r="Z39" s="19">
        <f t="shared" si="4"/>
        <v>0.57899999999999996</v>
      </c>
    </row>
    <row r="40" spans="1:27" x14ac:dyDescent="0.3">
      <c r="A40" s="10">
        <v>63</v>
      </c>
      <c r="B40" s="10" t="s">
        <v>12</v>
      </c>
      <c r="C40" s="9">
        <f t="shared" si="2"/>
        <v>0.19125683060109289</v>
      </c>
      <c r="D40" s="17">
        <v>43811</v>
      </c>
      <c r="E40" s="17">
        <v>43881</v>
      </c>
      <c r="F40" s="15">
        <v>4.4962820052667425</v>
      </c>
      <c r="G40" s="15">
        <v>1.3637179947332578</v>
      </c>
      <c r="H40" s="15">
        <v>23.271638135379824</v>
      </c>
      <c r="I40" s="15">
        <v>76.728361864620183</v>
      </c>
      <c r="J40" s="15">
        <f t="shared" si="6"/>
        <v>4.1535106394295296</v>
      </c>
      <c r="K40" s="15">
        <f t="shared" si="7"/>
        <v>13.694440653328654</v>
      </c>
      <c r="L40" s="9">
        <v>4.034567759562842</v>
      </c>
      <c r="M40" s="9">
        <v>0.93518850315835977</v>
      </c>
      <c r="N40" s="15" t="s">
        <v>24</v>
      </c>
      <c r="O40" s="10">
        <v>39</v>
      </c>
      <c r="P40" s="10">
        <v>3330</v>
      </c>
      <c r="Q40" s="10" t="s">
        <v>14</v>
      </c>
      <c r="R40" s="10" t="s">
        <v>29</v>
      </c>
      <c r="S40" s="10">
        <v>56</v>
      </c>
      <c r="T40" s="10">
        <v>35</v>
      </c>
      <c r="U40" s="15">
        <f t="shared" si="3"/>
        <v>95.142857142857139</v>
      </c>
      <c r="V40" s="9">
        <v>5.86</v>
      </c>
      <c r="W40" s="15">
        <v>57.3</v>
      </c>
      <c r="X40" s="15">
        <v>15</v>
      </c>
      <c r="Y40" s="15">
        <v>40</v>
      </c>
      <c r="Z40" s="19">
        <f t="shared" si="4"/>
        <v>0.57299999999999995</v>
      </c>
      <c r="AA40" s="15">
        <f t="shared" si="5"/>
        <v>59.464285714285715</v>
      </c>
    </row>
    <row r="41" spans="1:27" x14ac:dyDescent="0.3">
      <c r="A41" s="10">
        <v>64</v>
      </c>
      <c r="B41" s="10" t="s">
        <v>56</v>
      </c>
      <c r="C41" s="9">
        <f t="shared" si="2"/>
        <v>0.20491803278688525</v>
      </c>
      <c r="D41" s="17">
        <v>43778</v>
      </c>
      <c r="E41" s="17">
        <v>43853</v>
      </c>
      <c r="F41" s="15">
        <v>4.840099042555301</v>
      </c>
      <c r="G41" s="15">
        <v>1.1899009574446993</v>
      </c>
      <c r="H41" s="15">
        <v>19.733017536396339</v>
      </c>
      <c r="I41" s="15">
        <v>80.266982463603668</v>
      </c>
      <c r="J41" s="15">
        <f t="shared" si="6"/>
        <v>3.4888726703083934</v>
      </c>
      <c r="K41" s="15">
        <f t="shared" si="7"/>
        <v>14.191508264200898</v>
      </c>
      <c r="L41" s="9">
        <v>4.3961032786885248</v>
      </c>
      <c r="M41" s="9">
        <v>0.83835750229918704</v>
      </c>
      <c r="N41" s="15" t="s">
        <v>24</v>
      </c>
      <c r="O41" s="10">
        <v>39</v>
      </c>
      <c r="P41" s="10">
        <v>3470</v>
      </c>
      <c r="Q41" s="10" t="s">
        <v>14</v>
      </c>
      <c r="R41" s="10" t="s">
        <v>29</v>
      </c>
      <c r="S41" s="10">
        <v>44</v>
      </c>
      <c r="T41" s="10">
        <v>32</v>
      </c>
      <c r="U41" s="15">
        <f t="shared" si="3"/>
        <v>108.4375</v>
      </c>
      <c r="V41" s="9">
        <v>6.03</v>
      </c>
      <c r="W41" s="15">
        <v>58.4</v>
      </c>
      <c r="X41" s="15">
        <v>14.2</v>
      </c>
      <c r="Y41" s="15">
        <v>42.2</v>
      </c>
      <c r="Z41" s="19">
        <f t="shared" si="4"/>
        <v>0.58399999999999996</v>
      </c>
      <c r="AA41" s="15">
        <f t="shared" si="5"/>
        <v>78.86363636363636</v>
      </c>
    </row>
    <row r="42" spans="1:27" x14ac:dyDescent="0.3">
      <c r="A42" s="10">
        <v>65</v>
      </c>
      <c r="B42" s="10" t="s">
        <v>56</v>
      </c>
      <c r="C42" s="9">
        <f t="shared" si="2"/>
        <v>0.19125683060109289</v>
      </c>
      <c r="D42" s="17">
        <v>43811</v>
      </c>
      <c r="E42" s="17">
        <v>43881</v>
      </c>
      <c r="F42" s="15">
        <v>5.152722253896159</v>
      </c>
      <c r="G42" s="15">
        <v>1.3572777461038408</v>
      </c>
      <c r="H42" s="15">
        <v>20.849120523868521</v>
      </c>
      <c r="I42" s="15">
        <v>79.150879476131479</v>
      </c>
      <c r="J42" s="15">
        <f t="shared" si="6"/>
        <v>4.3748013566646167</v>
      </c>
      <c r="K42" s="15">
        <f t="shared" si="7"/>
        <v>16.60834443913166</v>
      </c>
      <c r="L42" s="9">
        <v>4.3423163934426228</v>
      </c>
      <c r="M42" s="9">
        <v>1.5094524676201917</v>
      </c>
      <c r="N42" s="15" t="s">
        <v>24</v>
      </c>
      <c r="O42" s="10">
        <v>40</v>
      </c>
      <c r="P42" s="10">
        <v>2765</v>
      </c>
      <c r="Q42" s="10" t="s">
        <v>15</v>
      </c>
      <c r="R42" s="10" t="s">
        <v>28</v>
      </c>
      <c r="S42" s="10">
        <v>47</v>
      </c>
      <c r="T42" s="10">
        <v>36</v>
      </c>
      <c r="U42" s="15">
        <f t="shared" si="3"/>
        <v>76.805555555555557</v>
      </c>
      <c r="V42" s="9">
        <v>6.52</v>
      </c>
      <c r="W42" s="15">
        <v>55.7</v>
      </c>
      <c r="X42" s="15">
        <v>15.5</v>
      </c>
      <c r="Y42" s="15">
        <v>41.3</v>
      </c>
      <c r="Z42" s="19">
        <f t="shared" si="4"/>
        <v>0.55700000000000005</v>
      </c>
      <c r="AA42" s="15">
        <f t="shared" si="5"/>
        <v>58.829787234042556</v>
      </c>
    </row>
    <row r="43" spans="1:27" x14ac:dyDescent="0.3">
      <c r="A43" s="10">
        <v>70</v>
      </c>
      <c r="B43" s="10" t="s">
        <v>56</v>
      </c>
      <c r="C43" s="9">
        <f t="shared" si="2"/>
        <v>0.18852459016393441</v>
      </c>
      <c r="D43" s="17">
        <v>43816</v>
      </c>
      <c r="E43" s="17">
        <v>43885</v>
      </c>
      <c r="F43" s="15">
        <v>3.7626546243220429</v>
      </c>
      <c r="G43" s="15">
        <v>0.77234537567795725</v>
      </c>
      <c r="H43" s="15">
        <v>17.030769033692554</v>
      </c>
      <c r="I43" s="15">
        <v>82.96923096630745</v>
      </c>
      <c r="J43" s="15">
        <f t="shared" si="6"/>
        <v>2.7289041765997126</v>
      </c>
      <c r="K43" s="15">
        <f t="shared" si="7"/>
        <v>13.294471932846834</v>
      </c>
      <c r="L43" s="9">
        <v>4.3315590163934425</v>
      </c>
      <c r="M43" s="9">
        <v>-1.1803571410648761</v>
      </c>
      <c r="N43" s="15" t="s">
        <v>24</v>
      </c>
      <c r="O43" s="10">
        <v>37</v>
      </c>
      <c r="P43" s="10">
        <v>2500</v>
      </c>
      <c r="Q43" s="10" t="s">
        <v>14</v>
      </c>
      <c r="R43" s="10" t="s">
        <v>29</v>
      </c>
      <c r="V43" s="9">
        <v>4.55</v>
      </c>
      <c r="W43" s="15">
        <v>53.2</v>
      </c>
      <c r="Y43" s="15">
        <v>37.200000000000003</v>
      </c>
      <c r="Z43" s="19">
        <f t="shared" si="4"/>
        <v>0.53200000000000003</v>
      </c>
    </row>
    <row r="44" spans="1:27" x14ac:dyDescent="0.3">
      <c r="A44" s="10">
        <v>73</v>
      </c>
      <c r="B44" s="10" t="s">
        <v>12</v>
      </c>
      <c r="C44" s="9">
        <f t="shared" si="2"/>
        <v>0.19398907103825136</v>
      </c>
      <c r="D44" s="17">
        <v>43821</v>
      </c>
      <c r="E44" s="17">
        <v>43892</v>
      </c>
      <c r="F44" s="15">
        <v>4.3243190496151493</v>
      </c>
      <c r="G44" s="15">
        <v>0.84568095038485058</v>
      </c>
      <c r="H44" s="15">
        <v>16.357465191196336</v>
      </c>
      <c r="I44" s="15">
        <v>83.64253480880366</v>
      </c>
      <c r="J44" s="15">
        <f t="shared" si="6"/>
        <v>2.3648531626739371</v>
      </c>
      <c r="K44" s="15">
        <f t="shared" si="7"/>
        <v>12.092479529354117</v>
      </c>
      <c r="L44" s="9">
        <v>4.0441215846994538</v>
      </c>
      <c r="M44" s="9">
        <v>0.57677671223592608</v>
      </c>
      <c r="N44" s="15" t="s">
        <v>23</v>
      </c>
      <c r="O44" s="10">
        <v>41</v>
      </c>
      <c r="P44" s="10">
        <v>3390</v>
      </c>
      <c r="Q44" s="10" t="s">
        <v>14</v>
      </c>
      <c r="R44" s="10" t="s">
        <v>26</v>
      </c>
      <c r="S44" s="10">
        <v>50</v>
      </c>
      <c r="T44" s="10">
        <v>33</v>
      </c>
      <c r="U44" s="15">
        <f t="shared" si="3"/>
        <v>102.72727272727273</v>
      </c>
      <c r="V44" s="9">
        <v>5.16</v>
      </c>
      <c r="W44" s="15">
        <v>59.8</v>
      </c>
      <c r="X44" s="15">
        <v>14</v>
      </c>
      <c r="Y44" s="15">
        <v>40</v>
      </c>
      <c r="Z44" s="19">
        <f t="shared" si="4"/>
        <v>0.59799999999999998</v>
      </c>
      <c r="AA44" s="15">
        <f t="shared" si="5"/>
        <v>67.8</v>
      </c>
    </row>
    <row r="45" spans="1:27" x14ac:dyDescent="0.3">
      <c r="A45" s="10">
        <v>74</v>
      </c>
      <c r="B45" s="10" t="s">
        <v>12</v>
      </c>
      <c r="C45" s="9">
        <f t="shared" si="2"/>
        <v>0.19672131147540983</v>
      </c>
      <c r="D45" s="17">
        <v>43792</v>
      </c>
      <c r="E45" s="17">
        <v>43864</v>
      </c>
      <c r="F45" s="15">
        <v>4.6492328664169627</v>
      </c>
      <c r="G45" s="15">
        <v>0.82576713358303699</v>
      </c>
      <c r="H45" s="15">
        <v>15.082504722977847</v>
      </c>
      <c r="I45" s="15">
        <v>84.917495277022155</v>
      </c>
      <c r="J45" s="15">
        <f t="shared" si="6"/>
        <v>2.1975392690270805</v>
      </c>
      <c r="K45" s="15">
        <f t="shared" si="7"/>
        <v>12.372582268406822</v>
      </c>
      <c r="L45" s="9">
        <v>4.0536754098360657</v>
      </c>
      <c r="M45" s="9">
        <v>1.1851527944489024</v>
      </c>
      <c r="N45" s="15" t="s">
        <v>24</v>
      </c>
      <c r="O45" s="10">
        <v>38</v>
      </c>
      <c r="P45" s="10">
        <v>2970</v>
      </c>
      <c r="Q45" s="10" t="s">
        <v>14</v>
      </c>
      <c r="R45" s="10" t="s">
        <v>29</v>
      </c>
      <c r="S45" s="10">
        <v>52</v>
      </c>
      <c r="T45" s="10">
        <v>33</v>
      </c>
      <c r="U45" s="15">
        <f t="shared" si="3"/>
        <v>90</v>
      </c>
      <c r="V45" s="9">
        <v>5.47</v>
      </c>
      <c r="W45" s="15">
        <v>61.3</v>
      </c>
      <c r="X45" s="15">
        <v>13.6</v>
      </c>
      <c r="Y45" s="15">
        <v>40</v>
      </c>
      <c r="Z45" s="19">
        <f t="shared" si="4"/>
        <v>0.61299999999999999</v>
      </c>
      <c r="AA45" s="15">
        <f t="shared" si="5"/>
        <v>57.115384615384613</v>
      </c>
    </row>
    <row r="46" spans="1:27" x14ac:dyDescent="0.3">
      <c r="A46" s="10">
        <v>75</v>
      </c>
      <c r="B46" s="10" t="s">
        <v>56</v>
      </c>
      <c r="C46" s="9">
        <f t="shared" si="2"/>
        <v>0.19125683060109289</v>
      </c>
      <c r="D46" s="17">
        <v>43794</v>
      </c>
      <c r="E46" s="17">
        <v>43864</v>
      </c>
      <c r="F46" s="15">
        <v>4.8226746457815644</v>
      </c>
      <c r="G46" s="15">
        <v>0.74232535421843604</v>
      </c>
      <c r="H46" s="15">
        <v>13.339179770322298</v>
      </c>
      <c r="I46" s="15">
        <v>86.660820229677711</v>
      </c>
      <c r="J46" s="15">
        <f t="shared" si="6"/>
        <v>2.3090225613269375</v>
      </c>
      <c r="K46" s="15">
        <f t="shared" si="7"/>
        <v>15.001056477147159</v>
      </c>
      <c r="L46" s="9">
        <v>4.3423163934426228</v>
      </c>
      <c r="M46" s="9">
        <v>0.91550471293553226</v>
      </c>
      <c r="N46" s="15" t="s">
        <v>24</v>
      </c>
      <c r="O46" s="10">
        <v>38</v>
      </c>
      <c r="P46" s="10">
        <v>2660</v>
      </c>
      <c r="Q46" s="10" t="s">
        <v>14</v>
      </c>
      <c r="R46" s="10" t="s">
        <v>29</v>
      </c>
      <c r="T46" s="10">
        <v>33</v>
      </c>
      <c r="U46" s="15">
        <f t="shared" si="3"/>
        <v>80.606060606060609</v>
      </c>
      <c r="V46" s="9">
        <v>5.56</v>
      </c>
      <c r="W46" s="15">
        <v>56.7</v>
      </c>
      <c r="X46" s="15">
        <v>13.2</v>
      </c>
      <c r="Y46" s="15">
        <v>40</v>
      </c>
      <c r="Z46" s="19">
        <f t="shared" si="4"/>
        <v>0.56700000000000006</v>
      </c>
    </row>
    <row r="47" spans="1:27" x14ac:dyDescent="0.3">
      <c r="A47" s="10">
        <v>76</v>
      </c>
      <c r="B47" s="10" t="s">
        <v>12</v>
      </c>
      <c r="C47" s="9">
        <f t="shared" si="2"/>
        <v>0.21584699453551912</v>
      </c>
      <c r="D47" s="17">
        <v>43816</v>
      </c>
      <c r="E47" s="17">
        <v>43895</v>
      </c>
      <c r="F47" s="15">
        <v>4.514055533366923</v>
      </c>
      <c r="G47" s="15">
        <v>1.4809444666330771</v>
      </c>
      <c r="H47" s="15">
        <v>24.702993605222304</v>
      </c>
      <c r="I47" s="15">
        <v>75.297006394777696</v>
      </c>
      <c r="J47" s="15">
        <f t="shared" si="6"/>
        <v>4.606516759929816</v>
      </c>
      <c r="K47" s="15">
        <f t="shared" si="7"/>
        <v>14.041088601373366</v>
      </c>
      <c r="L47" s="9">
        <v>4.1205521857923495</v>
      </c>
      <c r="M47" s="9">
        <v>0.7864255552877687</v>
      </c>
      <c r="N47" s="15" t="s">
        <v>24</v>
      </c>
      <c r="O47" s="10">
        <v>41</v>
      </c>
      <c r="P47" s="10">
        <v>2730</v>
      </c>
      <c r="Q47" s="10" t="s">
        <v>15</v>
      </c>
      <c r="R47" s="10" t="s">
        <v>28</v>
      </c>
      <c r="S47" s="10">
        <v>52</v>
      </c>
      <c r="T47" s="10">
        <v>36</v>
      </c>
      <c r="U47" s="15">
        <f t="shared" si="3"/>
        <v>75.833333333333329</v>
      </c>
      <c r="V47" s="9">
        <v>6</v>
      </c>
      <c r="W47" s="15">
        <v>56.7</v>
      </c>
      <c r="X47" s="15">
        <v>15.4</v>
      </c>
      <c r="Y47" s="15">
        <v>40.4</v>
      </c>
      <c r="Z47" s="19">
        <f t="shared" si="4"/>
        <v>0.56700000000000006</v>
      </c>
      <c r="AA47" s="15">
        <f t="shared" si="5"/>
        <v>52.5</v>
      </c>
    </row>
    <row r="48" spans="1:27" x14ac:dyDescent="0.3">
      <c r="A48" s="10">
        <v>77</v>
      </c>
      <c r="B48" s="10" t="s">
        <v>12</v>
      </c>
      <c r="C48" s="9">
        <f t="shared" si="2"/>
        <v>0.19398907103825136</v>
      </c>
      <c r="D48" s="17">
        <v>43824</v>
      </c>
      <c r="E48" s="17">
        <v>43895</v>
      </c>
      <c r="F48" s="15">
        <v>4.2137026179107515</v>
      </c>
      <c r="G48" s="15">
        <v>0.98629738208924866</v>
      </c>
      <c r="H48" s="15">
        <v>18.967257347870166</v>
      </c>
      <c r="I48" s="15">
        <v>81.032742652129826</v>
      </c>
      <c r="J48" s="15">
        <f t="shared" si="6"/>
        <v>3.0679039783297357</v>
      </c>
      <c r="K48" s="15">
        <f t="shared" si="7"/>
        <v>13.106832948905719</v>
      </c>
      <c r="L48" s="9">
        <v>4.0441215846994538</v>
      </c>
      <c r="M48" s="9">
        <v>0.35312607829023329</v>
      </c>
      <c r="N48" s="15" t="s">
        <v>24</v>
      </c>
      <c r="O48" s="10">
        <v>38</v>
      </c>
      <c r="P48" s="10">
        <v>2920</v>
      </c>
      <c r="Q48" s="10" t="s">
        <v>14</v>
      </c>
      <c r="R48" s="10" t="s">
        <v>29</v>
      </c>
      <c r="S48" s="10">
        <v>52</v>
      </c>
      <c r="T48" s="10">
        <v>35</v>
      </c>
      <c r="U48" s="15">
        <f t="shared" si="3"/>
        <v>83.428571428571431</v>
      </c>
      <c r="V48" s="9">
        <v>5.2</v>
      </c>
      <c r="W48" s="15">
        <v>56.7</v>
      </c>
      <c r="X48" s="15">
        <v>12.8</v>
      </c>
      <c r="Y48" s="15">
        <v>40</v>
      </c>
      <c r="Z48" s="19">
        <f t="shared" si="4"/>
        <v>0.56700000000000006</v>
      </c>
      <c r="AA48" s="15">
        <f t="shared" si="5"/>
        <v>56.153846153846153</v>
      </c>
    </row>
    <row r="49" spans="1:27" x14ac:dyDescent="0.3">
      <c r="A49" s="10">
        <v>78</v>
      </c>
      <c r="B49" s="10" t="s">
        <v>12</v>
      </c>
      <c r="C49" s="9">
        <f t="shared" si="2"/>
        <v>0.21584699453551912</v>
      </c>
      <c r="D49" s="17">
        <v>43788</v>
      </c>
      <c r="E49" s="17">
        <v>43867</v>
      </c>
      <c r="F49" s="15">
        <v>4.5436570174540254</v>
      </c>
      <c r="G49" s="15">
        <v>1.3063429825459743</v>
      </c>
      <c r="H49" s="15">
        <v>22.33064927429016</v>
      </c>
      <c r="I49" s="15">
        <v>77.669350725709847</v>
      </c>
      <c r="J49" s="15">
        <f t="shared" si="6"/>
        <v>3.7274669653544268</v>
      </c>
      <c r="K49" s="15">
        <f t="shared" si="7"/>
        <v>12.964689718356304</v>
      </c>
      <c r="L49" s="9">
        <v>4.1205521857923495</v>
      </c>
      <c r="M49" s="9">
        <v>0.84311008432348822</v>
      </c>
      <c r="N49" s="15" t="s">
        <v>23</v>
      </c>
      <c r="O49" s="10">
        <v>38</v>
      </c>
      <c r="P49" s="10">
        <v>3050</v>
      </c>
      <c r="Q49" s="10" t="s">
        <v>14</v>
      </c>
      <c r="R49" s="10" t="s">
        <v>26</v>
      </c>
      <c r="S49" s="10">
        <v>49</v>
      </c>
      <c r="T49" s="10">
        <v>34</v>
      </c>
      <c r="U49" s="15">
        <f t="shared" si="3"/>
        <v>89.705882352941174</v>
      </c>
      <c r="V49" s="9">
        <v>5.84</v>
      </c>
      <c r="W49" s="15">
        <v>59.2</v>
      </c>
      <c r="X49" s="15">
        <v>13.4</v>
      </c>
      <c r="Y49" s="15">
        <v>40.9</v>
      </c>
      <c r="Z49" s="19">
        <f t="shared" si="4"/>
        <v>0.59200000000000008</v>
      </c>
      <c r="AA49" s="15">
        <f t="shared" si="5"/>
        <v>62.244897959183675</v>
      </c>
    </row>
    <row r="50" spans="1:27" x14ac:dyDescent="0.3">
      <c r="A50" s="10">
        <v>79</v>
      </c>
      <c r="B50" s="10" t="s">
        <v>56</v>
      </c>
      <c r="C50" s="9">
        <f t="shared" si="2"/>
        <v>0.18852459016393441</v>
      </c>
      <c r="D50" s="17">
        <v>43823</v>
      </c>
      <c r="E50" s="17">
        <v>43892</v>
      </c>
      <c r="F50" s="15">
        <v>4.3032698932058917</v>
      </c>
      <c r="G50" s="15">
        <v>0.82673010679410819</v>
      </c>
      <c r="H50" s="15">
        <v>16.115596623666828</v>
      </c>
      <c r="I50" s="15">
        <v>83.884403376333168</v>
      </c>
      <c r="J50" s="15">
        <f t="shared" si="6"/>
        <v>2.6551884829142369</v>
      </c>
      <c r="K50" s="15">
        <f t="shared" si="7"/>
        <v>13.820704683925864</v>
      </c>
      <c r="L50" s="9">
        <v>4.3315590163934425</v>
      </c>
      <c r="M50" s="9">
        <v>-5.6140393027860697E-2</v>
      </c>
      <c r="N50" s="15" t="s">
        <v>23</v>
      </c>
      <c r="O50" s="10">
        <v>37</v>
      </c>
      <c r="P50" s="10">
        <v>2610</v>
      </c>
      <c r="Q50" s="10" t="s">
        <v>14</v>
      </c>
      <c r="R50" s="10" t="s">
        <v>26</v>
      </c>
      <c r="S50" s="10">
        <v>48</v>
      </c>
      <c r="T50" s="10">
        <v>33</v>
      </c>
      <c r="U50" s="15">
        <f t="shared" si="3"/>
        <v>79.090909090909093</v>
      </c>
      <c r="V50" s="9">
        <v>5.13</v>
      </c>
      <c r="W50" s="15">
        <v>55.8</v>
      </c>
      <c r="X50" s="15">
        <v>13</v>
      </c>
      <c r="Y50" s="15">
        <v>39.799999999999997</v>
      </c>
      <c r="Z50" s="19">
        <f t="shared" si="4"/>
        <v>0.55799999999999994</v>
      </c>
      <c r="AA50" s="15">
        <f t="shared" si="5"/>
        <v>54.375</v>
      </c>
    </row>
    <row r="51" spans="1:27" x14ac:dyDescent="0.3">
      <c r="A51" s="10">
        <v>80</v>
      </c>
      <c r="B51" s="10" t="s">
        <v>56</v>
      </c>
      <c r="C51" s="9">
        <f t="shared" si="2"/>
        <v>0.21311475409836064</v>
      </c>
      <c r="D51" s="17">
        <v>43824</v>
      </c>
      <c r="E51" s="17">
        <v>43902</v>
      </c>
      <c r="F51" s="15">
        <v>5.3921891951084229</v>
      </c>
      <c r="G51" s="15">
        <v>1.1278108048915767</v>
      </c>
      <c r="H51" s="15">
        <v>17.297711731465899</v>
      </c>
      <c r="I51" s="15">
        <v>82.70228826853409</v>
      </c>
      <c r="J51" s="15">
        <f t="shared" si="6"/>
        <v>2.9915723373499366</v>
      </c>
      <c r="K51" s="15">
        <f t="shared" si="7"/>
        <v>14.303040868095213</v>
      </c>
      <c r="L51" s="9">
        <v>4.4283754098360655</v>
      </c>
      <c r="M51" s="9">
        <v>1.7444535199063911</v>
      </c>
      <c r="N51" s="15" t="s">
        <v>24</v>
      </c>
      <c r="O51" s="10">
        <v>40</v>
      </c>
      <c r="P51" s="10">
        <v>3385</v>
      </c>
      <c r="Q51" s="10" t="s">
        <v>14</v>
      </c>
      <c r="R51" s="10" t="s">
        <v>29</v>
      </c>
      <c r="S51" s="10">
        <v>52</v>
      </c>
      <c r="T51" s="10">
        <v>36</v>
      </c>
      <c r="U51" s="15">
        <f t="shared" si="3"/>
        <v>94.027777777777771</v>
      </c>
      <c r="V51" s="9">
        <v>6.52</v>
      </c>
      <c r="W51" s="15">
        <v>61.4</v>
      </c>
      <c r="X51" s="15">
        <v>13.5</v>
      </c>
      <c r="Y51" s="15">
        <v>40.1</v>
      </c>
      <c r="Z51" s="19">
        <f t="shared" si="4"/>
        <v>0.61399999999999999</v>
      </c>
      <c r="AA51" s="15">
        <f t="shared" si="5"/>
        <v>65.09615384615384</v>
      </c>
    </row>
    <row r="52" spans="1:27" x14ac:dyDescent="0.3">
      <c r="A52" s="10">
        <v>81</v>
      </c>
      <c r="B52" s="10" t="s">
        <v>12</v>
      </c>
      <c r="C52" s="9">
        <f t="shared" si="2"/>
        <v>0.20491803278688525</v>
      </c>
      <c r="D52" s="17">
        <v>43824</v>
      </c>
      <c r="E52" s="17">
        <v>43899</v>
      </c>
      <c r="F52" s="15">
        <v>4.5168892374904752</v>
      </c>
      <c r="G52" s="15">
        <v>1.6231107625095245</v>
      </c>
      <c r="H52" s="15">
        <v>26.435028705366847</v>
      </c>
      <c r="I52" s="15">
        <v>73.564971294633153</v>
      </c>
      <c r="J52" s="15">
        <f t="shared" si="6"/>
        <v>4.025322741669104</v>
      </c>
      <c r="K52" s="15">
        <f t="shared" si="7"/>
        <v>11.201907712791805</v>
      </c>
      <c r="L52" s="9">
        <v>4.0823368852459021</v>
      </c>
      <c r="M52" s="9">
        <v>0.87269102656741782</v>
      </c>
      <c r="N52" s="15" t="s">
        <v>24</v>
      </c>
      <c r="O52" s="10">
        <v>39</v>
      </c>
      <c r="P52" s="10">
        <v>3540</v>
      </c>
      <c r="Q52" s="10" t="s">
        <v>14</v>
      </c>
      <c r="R52" s="10" t="s">
        <v>29</v>
      </c>
      <c r="S52" s="10">
        <v>52</v>
      </c>
      <c r="T52" s="10">
        <v>37</v>
      </c>
      <c r="U52" s="15">
        <f t="shared" si="3"/>
        <v>95.675675675675677</v>
      </c>
      <c r="V52" s="9">
        <v>6.14</v>
      </c>
      <c r="W52" s="15">
        <v>63.5</v>
      </c>
      <c r="X52" s="15">
        <v>13.2</v>
      </c>
      <c r="Y52" s="15">
        <v>39.9</v>
      </c>
      <c r="Z52" s="19">
        <f t="shared" si="4"/>
        <v>0.63500000000000001</v>
      </c>
      <c r="AA52" s="15">
        <f t="shared" si="5"/>
        <v>68.07692307692308</v>
      </c>
    </row>
    <row r="53" spans="1:27" x14ac:dyDescent="0.3">
      <c r="A53" s="10">
        <v>84</v>
      </c>
      <c r="B53" s="10" t="s">
        <v>56</v>
      </c>
      <c r="C53" s="9">
        <f t="shared" si="2"/>
        <v>0.19672131147540983</v>
      </c>
      <c r="D53" s="17">
        <v>43806</v>
      </c>
      <c r="E53" s="17">
        <v>43878</v>
      </c>
      <c r="F53" s="15">
        <v>4.9059025099002618</v>
      </c>
      <c r="G53" s="15">
        <v>0.80409749009973819</v>
      </c>
      <c r="H53" s="15">
        <v>14.082267777578602</v>
      </c>
      <c r="I53" s="15">
        <v>85.917732222421392</v>
      </c>
      <c r="J53" s="15">
        <f t="shared" si="6"/>
        <v>2.4152221347486642</v>
      </c>
      <c r="K53" s="15">
        <f t="shared" si="7"/>
        <v>14.735581790412551</v>
      </c>
      <c r="L53" s="9">
        <v>4.3638311475409832</v>
      </c>
      <c r="M53" s="9">
        <v>1.0237213010226593</v>
      </c>
      <c r="N53" s="15" t="s">
        <v>24</v>
      </c>
      <c r="O53" s="10">
        <v>40</v>
      </c>
      <c r="P53" s="10">
        <v>2800</v>
      </c>
      <c r="Q53" s="10" t="s">
        <v>15</v>
      </c>
      <c r="R53" s="10" t="s">
        <v>28</v>
      </c>
      <c r="S53" s="10">
        <v>50</v>
      </c>
      <c r="T53" s="10">
        <v>34</v>
      </c>
      <c r="U53" s="15">
        <f t="shared" si="3"/>
        <v>82.352941176470594</v>
      </c>
      <c r="V53" s="9">
        <v>5.71</v>
      </c>
      <c r="W53" s="15">
        <v>57.7</v>
      </c>
      <c r="Y53" s="15">
        <v>39.9</v>
      </c>
      <c r="Z53" s="19">
        <f t="shared" si="4"/>
        <v>0.57700000000000007</v>
      </c>
      <c r="AA53" s="15">
        <f t="shared" si="5"/>
        <v>56</v>
      </c>
    </row>
    <row r="54" spans="1:27" x14ac:dyDescent="0.3">
      <c r="A54" s="10">
        <v>87</v>
      </c>
      <c r="B54" s="10" t="s">
        <v>56</v>
      </c>
      <c r="C54" s="9">
        <f t="shared" si="2"/>
        <v>0.19398907103825136</v>
      </c>
      <c r="D54" s="17">
        <v>43817</v>
      </c>
      <c r="E54" s="17">
        <v>43888</v>
      </c>
      <c r="F54" s="15">
        <v>5.7371112435262273</v>
      </c>
      <c r="G54" s="15">
        <v>0.9828887564737725</v>
      </c>
      <c r="H54" s="15">
        <v>14.626320780859711</v>
      </c>
      <c r="I54" s="15">
        <v>85.373679219140286</v>
      </c>
      <c r="J54" s="15">
        <f t="shared" si="6"/>
        <v>2.650145886345681</v>
      </c>
      <c r="K54" s="15">
        <f t="shared" si="7"/>
        <v>15.468873421734271</v>
      </c>
      <c r="L54" s="9">
        <v>4.353073770491803</v>
      </c>
      <c r="M54" s="9">
        <v>2.477873629064046</v>
      </c>
      <c r="N54" s="15" t="s">
        <v>24</v>
      </c>
      <c r="O54" s="10">
        <v>40</v>
      </c>
      <c r="P54" s="10">
        <v>3920</v>
      </c>
      <c r="Q54" s="10" t="s">
        <v>14</v>
      </c>
      <c r="R54" s="10" t="s">
        <v>29</v>
      </c>
      <c r="S54" s="10">
        <v>55</v>
      </c>
      <c r="T54" s="10">
        <v>35</v>
      </c>
      <c r="U54" s="15">
        <f t="shared" si="3"/>
        <v>112</v>
      </c>
      <c r="V54" s="9">
        <v>6.72</v>
      </c>
      <c r="W54" s="15">
        <v>60.9</v>
      </c>
      <c r="X54" s="15">
        <v>14.2</v>
      </c>
      <c r="Y54" s="15">
        <v>41</v>
      </c>
      <c r="Z54" s="19">
        <f t="shared" si="4"/>
        <v>0.60899999999999999</v>
      </c>
      <c r="AA54" s="15">
        <f t="shared" si="5"/>
        <v>71.272727272727266</v>
      </c>
    </row>
    <row r="55" spans="1:27" x14ac:dyDescent="0.3">
      <c r="A55" s="10">
        <v>90</v>
      </c>
      <c r="B55" s="10" t="s">
        <v>56</v>
      </c>
      <c r="C55" s="9">
        <f t="shared" si="2"/>
        <v>0.20218579234972678</v>
      </c>
      <c r="D55" s="17">
        <v>43814</v>
      </c>
      <c r="E55" s="17">
        <v>43888</v>
      </c>
      <c r="F55" s="15">
        <v>4.9063651662168901</v>
      </c>
      <c r="G55" s="15">
        <v>0.85463483378311</v>
      </c>
      <c r="H55" s="15">
        <v>14.834834816578892</v>
      </c>
      <c r="I55" s="15">
        <v>85.165165183421109</v>
      </c>
      <c r="J55" s="15">
        <f t="shared" si="6"/>
        <v>2.4468403199232425</v>
      </c>
      <c r="K55" s="15">
        <f t="shared" si="7"/>
        <v>14.047042828601873</v>
      </c>
      <c r="L55" s="9">
        <v>4.3853459016393446</v>
      </c>
      <c r="M55" s="9">
        <v>0.98076881211163047</v>
      </c>
      <c r="N55" s="15" t="s">
        <v>24</v>
      </c>
      <c r="O55" s="10">
        <v>40</v>
      </c>
      <c r="P55" s="10">
        <v>3520</v>
      </c>
      <c r="Q55" s="10" t="s">
        <v>14</v>
      </c>
      <c r="R55" s="10" t="s">
        <v>29</v>
      </c>
      <c r="S55" s="10">
        <v>52</v>
      </c>
      <c r="T55" s="10">
        <v>33</v>
      </c>
      <c r="U55" s="15">
        <f t="shared" si="3"/>
        <v>106.66666666666667</v>
      </c>
      <c r="V55" s="9">
        <v>5.7610000000000001</v>
      </c>
      <c r="W55" s="15">
        <v>59.1</v>
      </c>
      <c r="X55" s="15">
        <v>14.8</v>
      </c>
      <c r="Y55" s="15">
        <v>39.299999999999997</v>
      </c>
      <c r="Z55" s="19">
        <f t="shared" si="4"/>
        <v>0.59099999999999997</v>
      </c>
      <c r="AA55" s="15">
        <f t="shared" si="5"/>
        <v>67.692307692307693</v>
      </c>
    </row>
    <row r="56" spans="1:27" x14ac:dyDescent="0.3">
      <c r="A56" s="10">
        <v>91</v>
      </c>
      <c r="B56" s="10" t="s">
        <v>12</v>
      </c>
      <c r="C56" s="9">
        <f t="shared" si="2"/>
        <v>0.19125683060109289</v>
      </c>
      <c r="D56" s="17">
        <v>43818</v>
      </c>
      <c r="E56" s="17">
        <v>43888</v>
      </c>
      <c r="F56" s="15">
        <v>4.5221214228034121</v>
      </c>
      <c r="G56" s="15">
        <v>0.3378785771965882</v>
      </c>
      <c r="H56" s="15">
        <v>6.9522340986952296</v>
      </c>
      <c r="I56" s="15">
        <v>93.047765901304771</v>
      </c>
      <c r="J56" s="15">
        <f t="shared" si="6"/>
        <v>1.0363070202722606</v>
      </c>
      <c r="K56" s="15">
        <f t="shared" si="7"/>
        <v>13.869793746195757</v>
      </c>
      <c r="L56" s="9">
        <v>4.034567759562842</v>
      </c>
      <c r="M56" s="9">
        <v>0.98498344221810796</v>
      </c>
      <c r="N56" s="15" t="s">
        <v>24</v>
      </c>
      <c r="O56" s="10">
        <v>39</v>
      </c>
      <c r="P56" s="10">
        <v>2910</v>
      </c>
      <c r="Q56" s="10" t="s">
        <v>14</v>
      </c>
      <c r="R56" s="10" t="s">
        <v>29</v>
      </c>
      <c r="S56" s="10">
        <v>47</v>
      </c>
      <c r="T56" s="10">
        <v>35</v>
      </c>
      <c r="U56" s="15">
        <f t="shared" si="3"/>
        <v>83.142857142857139</v>
      </c>
      <c r="V56" s="9">
        <v>4.8499999999999996</v>
      </c>
      <c r="W56" s="15">
        <v>57.1</v>
      </c>
      <c r="Y56" s="15">
        <v>38.6</v>
      </c>
      <c r="Z56" s="19">
        <f t="shared" si="4"/>
        <v>0.57100000000000006</v>
      </c>
      <c r="AA56" s="15">
        <f t="shared" si="5"/>
        <v>61.914893617021278</v>
      </c>
    </row>
    <row r="57" spans="1:27" x14ac:dyDescent="0.3">
      <c r="A57" s="10">
        <v>92</v>
      </c>
      <c r="B57" s="10" t="s">
        <v>56</v>
      </c>
      <c r="C57" s="9">
        <f t="shared" si="2"/>
        <v>0.19672131147540983</v>
      </c>
      <c r="D57" s="17">
        <v>43820</v>
      </c>
      <c r="E57" s="17">
        <v>43892</v>
      </c>
      <c r="F57" s="15">
        <v>5.5832962208897357</v>
      </c>
      <c r="G57" s="15">
        <v>1.2767037791102647</v>
      </c>
      <c r="H57" s="15">
        <v>18.610842261082574</v>
      </c>
      <c r="I57" s="15">
        <v>81.389157738917433</v>
      </c>
      <c r="J57" s="15">
        <f t="shared" si="6"/>
        <v>3.3536660610373943</v>
      </c>
      <c r="K57" s="15">
        <f t="shared" si="7"/>
        <v>14.666292487804311</v>
      </c>
      <c r="L57" s="9">
        <v>4.3638311475409832</v>
      </c>
      <c r="M57" s="9">
        <v>2.2009757658509224</v>
      </c>
      <c r="N57" s="15" t="s">
        <v>24</v>
      </c>
      <c r="O57" s="10">
        <v>39</v>
      </c>
      <c r="P57" s="10">
        <v>3420</v>
      </c>
      <c r="Q57" s="10" t="s">
        <v>14</v>
      </c>
      <c r="R57" s="10" t="s">
        <v>29</v>
      </c>
      <c r="S57" s="10">
        <v>53</v>
      </c>
      <c r="T57" s="10">
        <v>38</v>
      </c>
      <c r="U57" s="15">
        <f t="shared" si="3"/>
        <v>90</v>
      </c>
      <c r="V57" s="9">
        <v>6.86</v>
      </c>
      <c r="W57" s="15">
        <v>61.7</v>
      </c>
      <c r="X57" s="15">
        <v>15.1</v>
      </c>
      <c r="Y57" s="15">
        <v>40.799999999999997</v>
      </c>
      <c r="Z57" s="19">
        <f t="shared" si="4"/>
        <v>0.61699999999999999</v>
      </c>
      <c r="AA57" s="15">
        <f t="shared" si="5"/>
        <v>64.528301886792448</v>
      </c>
    </row>
    <row r="58" spans="1:27" x14ac:dyDescent="0.3">
      <c r="A58" s="10">
        <v>94</v>
      </c>
      <c r="B58" s="10" t="s">
        <v>12</v>
      </c>
      <c r="C58" s="9">
        <f t="shared" si="2"/>
        <v>0.21584699453551912</v>
      </c>
      <c r="D58" s="17">
        <v>43830</v>
      </c>
      <c r="E58" s="17">
        <v>43909</v>
      </c>
      <c r="F58" s="15">
        <v>4.4574414862084222</v>
      </c>
      <c r="G58" s="15">
        <v>1.3875585137915776</v>
      </c>
      <c r="H58" s="15">
        <v>23.739238901481226</v>
      </c>
      <c r="I58" s="15">
        <v>76.26076109851877</v>
      </c>
      <c r="J58" s="15">
        <f t="shared" si="6"/>
        <v>4.5537915937814315</v>
      </c>
      <c r="K58" s="15">
        <f t="shared" si="7"/>
        <v>14.628759340896154</v>
      </c>
      <c r="L58" s="9">
        <v>4.1205521857923495</v>
      </c>
      <c r="M58" s="9">
        <v>0.6770955511374227</v>
      </c>
      <c r="N58" s="15" t="s">
        <v>24</v>
      </c>
      <c r="O58" s="10">
        <v>38</v>
      </c>
      <c r="P58" s="10">
        <v>2190</v>
      </c>
      <c r="Q58" s="10" t="s">
        <v>15</v>
      </c>
      <c r="R58" s="10" t="s">
        <v>28</v>
      </c>
      <c r="S58" s="10">
        <v>47</v>
      </c>
      <c r="T58" s="10">
        <v>33</v>
      </c>
      <c r="U58" s="15">
        <f t="shared" si="3"/>
        <v>66.36363636363636</v>
      </c>
      <c r="V58" s="9">
        <v>5.84</v>
      </c>
      <c r="W58" s="15">
        <v>55.2</v>
      </c>
      <c r="X58" s="15">
        <v>15</v>
      </c>
      <c r="Y58" s="15">
        <v>39.4</v>
      </c>
      <c r="Z58" s="19">
        <f t="shared" si="4"/>
        <v>0.55200000000000005</v>
      </c>
      <c r="AA58" s="15">
        <f t="shared" si="5"/>
        <v>46.595744680851062</v>
      </c>
    </row>
  </sheetData>
  <autoFilter ref="A1:AA58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0"/>
  <sheetViews>
    <sheetView topLeftCell="J1" workbookViewId="0">
      <selection activeCell="V1" sqref="V1:V1048576"/>
    </sheetView>
  </sheetViews>
  <sheetFormatPr defaultColWidth="10.796875" defaultRowHeight="14.4" x14ac:dyDescent="0.3"/>
  <cols>
    <col min="1" max="1" width="6.69921875" style="10" customWidth="1"/>
    <col min="2" max="2" width="5.3984375" style="10" bestFit="1" customWidth="1"/>
    <col min="3" max="3" width="6.19921875" style="9" customWidth="1"/>
    <col min="4" max="5" width="10.796875" style="10"/>
    <col min="6" max="6" width="7.69921875" style="10" customWidth="1"/>
    <col min="7" max="7" width="7.59765625" style="10" customWidth="1"/>
    <col min="8" max="8" width="8.296875" style="10" customWidth="1"/>
    <col min="9" max="9" width="9.5" style="10" bestFit="1" customWidth="1"/>
    <col min="10" max="10" width="7.796875" style="10" bestFit="1" customWidth="1"/>
    <col min="11" max="11" width="8.69921875" style="10" bestFit="1" customWidth="1"/>
    <col min="12" max="12" width="8.296875" style="9" customWidth="1"/>
    <col min="13" max="13" width="9.8984375" style="9" customWidth="1"/>
    <col min="14" max="14" width="10.796875" style="10"/>
    <col min="15" max="15" width="7.3984375" style="10" customWidth="1"/>
    <col min="16" max="16" width="7.19921875" style="10" customWidth="1"/>
    <col min="17" max="17" width="9.69921875" style="10" customWidth="1"/>
    <col min="18" max="18" width="10.796875" style="10"/>
    <col min="19" max="20" width="8.8984375" style="10" customWidth="1"/>
    <col min="21" max="21" width="8.19921875" style="15" customWidth="1"/>
    <col min="22" max="22" width="8.296875" style="9" customWidth="1"/>
    <col min="23" max="23" width="7.69921875" style="15" customWidth="1"/>
    <col min="24" max="24" width="8.59765625" style="15" customWidth="1"/>
    <col min="25" max="25" width="6.19921875" style="15" customWidth="1"/>
    <col min="26" max="26" width="8.3984375" style="19" customWidth="1"/>
    <col min="27" max="27" width="7.59765625" style="15" customWidth="1"/>
    <col min="28" max="16384" width="10.796875" style="10"/>
  </cols>
  <sheetData>
    <row r="1" spans="1:27" ht="28.8" x14ac:dyDescent="0.3">
      <c r="A1" s="10" t="s">
        <v>148</v>
      </c>
      <c r="B1" s="10" t="s">
        <v>149</v>
      </c>
      <c r="C1" s="9" t="s">
        <v>160</v>
      </c>
      <c r="D1" s="10" t="s">
        <v>21</v>
      </c>
      <c r="E1" s="10" t="s">
        <v>39</v>
      </c>
      <c r="F1" s="15" t="s">
        <v>1</v>
      </c>
      <c r="G1" s="15" t="s">
        <v>2</v>
      </c>
      <c r="H1" s="15" t="s">
        <v>3</v>
      </c>
      <c r="I1" s="15" t="s">
        <v>4</v>
      </c>
      <c r="J1" s="15" t="s">
        <v>5</v>
      </c>
      <c r="K1" s="15" t="s">
        <v>6</v>
      </c>
      <c r="L1" s="9" t="s">
        <v>145</v>
      </c>
      <c r="M1" s="9" t="s">
        <v>146</v>
      </c>
      <c r="N1" s="10" t="s">
        <v>40</v>
      </c>
      <c r="O1" s="15" t="s">
        <v>7</v>
      </c>
      <c r="P1" s="10" t="s">
        <v>167</v>
      </c>
      <c r="Q1" s="10" t="s">
        <v>13</v>
      </c>
      <c r="R1" s="10" t="s">
        <v>25</v>
      </c>
      <c r="S1" s="10" t="s">
        <v>166</v>
      </c>
      <c r="T1" s="10" t="s">
        <v>165</v>
      </c>
      <c r="U1" s="15" t="s">
        <v>141</v>
      </c>
      <c r="V1" s="9" t="s">
        <v>154</v>
      </c>
      <c r="W1" s="15" t="s">
        <v>155</v>
      </c>
      <c r="X1" s="15" t="s">
        <v>163</v>
      </c>
      <c r="Y1" s="15" t="s">
        <v>156</v>
      </c>
      <c r="Z1" s="19" t="s">
        <v>11</v>
      </c>
      <c r="AA1" s="15" t="s">
        <v>147</v>
      </c>
    </row>
    <row r="2" spans="1:27" x14ac:dyDescent="0.3">
      <c r="A2" s="10">
        <v>2</v>
      </c>
      <c r="B2" s="10" t="s">
        <v>12</v>
      </c>
      <c r="C2" s="9">
        <f>(E2-D2)/366</f>
        <v>0.27049180327868855</v>
      </c>
      <c r="D2" s="17">
        <v>43593</v>
      </c>
      <c r="E2" s="17">
        <v>43692</v>
      </c>
      <c r="F2" s="15">
        <v>4.80561897588034</v>
      </c>
      <c r="G2" s="15">
        <v>0.65438102411965993</v>
      </c>
      <c r="H2" s="15">
        <v>11.985000441752014</v>
      </c>
      <c r="I2" s="15">
        <v>88.014999558247979</v>
      </c>
      <c r="J2" s="15">
        <f t="shared" ref="J2:J48" si="0">G2/(Z2^2)</f>
        <v>2.1553981183186477</v>
      </c>
      <c r="K2" s="15">
        <f t="shared" ref="K2:K48" si="1">F2/(Z2^2)</f>
        <v>15.82873236873508</v>
      </c>
      <c r="L2" s="9">
        <v>4.31162868852459</v>
      </c>
      <c r="M2" s="9">
        <v>0.93621765067350626</v>
      </c>
      <c r="N2" s="15" t="s">
        <v>23</v>
      </c>
      <c r="O2" s="10">
        <v>39</v>
      </c>
      <c r="P2" s="10">
        <v>2795</v>
      </c>
      <c r="Q2" s="10" t="s">
        <v>14</v>
      </c>
      <c r="R2" s="10" t="s">
        <v>26</v>
      </c>
      <c r="S2" s="10">
        <v>49</v>
      </c>
      <c r="T2" s="10">
        <v>36</v>
      </c>
      <c r="U2" s="15">
        <f>P2/T2</f>
        <v>77.638888888888886</v>
      </c>
      <c r="V2" s="9">
        <v>5.46</v>
      </c>
      <c r="W2" s="15">
        <v>55.1</v>
      </c>
      <c r="X2" s="15">
        <v>13.5</v>
      </c>
      <c r="Y2" s="15">
        <v>38</v>
      </c>
      <c r="Z2" s="19">
        <f>W2/100</f>
        <v>0.55100000000000005</v>
      </c>
      <c r="AA2" s="15">
        <f>P2/S2</f>
        <v>57.04081632653061</v>
      </c>
    </row>
    <row r="3" spans="1:27" x14ac:dyDescent="0.3">
      <c r="A3" s="10">
        <v>4</v>
      </c>
      <c r="B3" s="10" t="s">
        <v>12</v>
      </c>
      <c r="C3" s="9">
        <f t="shared" ref="C3:C48" si="2">(E3-D3)/366</f>
        <v>0.27595628415300544</v>
      </c>
      <c r="D3" s="17">
        <v>43658</v>
      </c>
      <c r="E3" s="17">
        <v>43759</v>
      </c>
      <c r="F3" s="15">
        <v>4.829997930255189</v>
      </c>
      <c r="G3" s="15">
        <v>1.380002069744811</v>
      </c>
      <c r="H3" s="15">
        <v>22.222255551446231</v>
      </c>
      <c r="I3" s="15">
        <v>77.777744448553761</v>
      </c>
      <c r="J3" s="15">
        <f t="shared" si="0"/>
        <v>3.757807158733923</v>
      </c>
      <c r="K3" s="15">
        <f t="shared" si="1"/>
        <v>13.152299693535461</v>
      </c>
      <c r="L3" s="9">
        <v>4.3307363387978146</v>
      </c>
      <c r="M3" s="9">
        <v>0.94176282951523882</v>
      </c>
      <c r="N3" s="15" t="s">
        <v>24</v>
      </c>
      <c r="O3" s="10">
        <v>37</v>
      </c>
      <c r="P3" s="10">
        <v>2970</v>
      </c>
      <c r="Q3" s="10" t="s">
        <v>14</v>
      </c>
      <c r="R3" s="10" t="s">
        <v>29</v>
      </c>
      <c r="S3" s="10">
        <v>50</v>
      </c>
      <c r="T3" s="10">
        <v>33</v>
      </c>
      <c r="U3" s="15">
        <f t="shared" ref="U3:U48" si="3">P3/T3</f>
        <v>90</v>
      </c>
      <c r="V3" s="9">
        <v>6.21</v>
      </c>
      <c r="W3" s="15">
        <v>60.6</v>
      </c>
      <c r="X3" s="15">
        <v>13.8</v>
      </c>
      <c r="Y3" s="15">
        <v>40</v>
      </c>
      <c r="Z3" s="19">
        <f t="shared" ref="Z3:Z48" si="4">W3/100</f>
        <v>0.60599999999999998</v>
      </c>
      <c r="AA3" s="15">
        <f t="shared" ref="AA3:AA47" si="5">P3/S3</f>
        <v>59.4</v>
      </c>
    </row>
    <row r="4" spans="1:27" x14ac:dyDescent="0.3">
      <c r="A4" s="10">
        <v>5</v>
      </c>
      <c r="B4" s="10" t="s">
        <v>56</v>
      </c>
      <c r="C4" s="9">
        <f t="shared" si="2"/>
        <v>0.27322404371584702</v>
      </c>
      <c r="D4" s="17">
        <v>43659</v>
      </c>
      <c r="E4" s="17">
        <v>43759</v>
      </c>
      <c r="F4" s="15">
        <v>5.5182794136558959</v>
      </c>
      <c r="G4" s="15">
        <v>1.9717205863441043</v>
      </c>
      <c r="H4" s="15">
        <v>26.324707427825157</v>
      </c>
      <c r="I4" s="15">
        <v>73.67529257217484</v>
      </c>
      <c r="J4" s="15">
        <f t="shared" si="0"/>
        <v>5.4587904971030099</v>
      </c>
      <c r="K4" s="15">
        <f t="shared" si="1"/>
        <v>15.27758620174334</v>
      </c>
      <c r="L4" s="9">
        <v>4.6650377049180332</v>
      </c>
      <c r="M4" s="9">
        <v>1.4809242337600106</v>
      </c>
      <c r="N4" s="15" t="s">
        <v>23</v>
      </c>
      <c r="O4" s="10">
        <v>38</v>
      </c>
      <c r="P4" s="10">
        <v>3100</v>
      </c>
      <c r="Q4" s="10" t="s">
        <v>14</v>
      </c>
      <c r="R4" s="10" t="s">
        <v>26</v>
      </c>
      <c r="S4" s="10">
        <v>54</v>
      </c>
      <c r="T4" s="10">
        <v>33</v>
      </c>
      <c r="U4" s="15">
        <f t="shared" si="3"/>
        <v>93.939393939393938</v>
      </c>
      <c r="V4" s="9">
        <v>7.49</v>
      </c>
      <c r="W4" s="15">
        <v>60.1</v>
      </c>
      <c r="X4" s="15">
        <v>16.600000000000001</v>
      </c>
      <c r="Y4" s="15">
        <v>43.5</v>
      </c>
      <c r="Z4" s="19">
        <f t="shared" si="4"/>
        <v>0.60099999999999998</v>
      </c>
      <c r="AA4" s="15">
        <f t="shared" si="5"/>
        <v>57.407407407407405</v>
      </c>
    </row>
    <row r="5" spans="1:27" x14ac:dyDescent="0.3">
      <c r="A5" s="10">
        <v>7</v>
      </c>
      <c r="B5" s="10" t="s">
        <v>56</v>
      </c>
      <c r="C5" s="9">
        <f t="shared" si="2"/>
        <v>0.27595628415300544</v>
      </c>
      <c r="D5" s="17">
        <v>43637</v>
      </c>
      <c r="E5" s="17">
        <v>43738</v>
      </c>
      <c r="F5" s="15">
        <v>5.4934970858962933</v>
      </c>
      <c r="G5" s="15">
        <v>1.5715029141037071</v>
      </c>
      <c r="H5" s="15">
        <v>22.243494891772215</v>
      </c>
      <c r="I5" s="15">
        <v>77.756505108227785</v>
      </c>
      <c r="J5" s="15">
        <f t="shared" si="0"/>
        <v>3.8973350216472369</v>
      </c>
      <c r="K5" s="15">
        <f t="shared" si="1"/>
        <v>13.623900020822848</v>
      </c>
      <c r="L5" s="9">
        <v>4.6757950819672134</v>
      </c>
      <c r="M5" s="9">
        <v>1.4193419505578058</v>
      </c>
      <c r="N5" s="15" t="s">
        <v>23</v>
      </c>
      <c r="O5" s="10">
        <v>38</v>
      </c>
      <c r="P5" s="10">
        <v>3170</v>
      </c>
      <c r="Q5" s="10" t="s">
        <v>14</v>
      </c>
      <c r="R5" s="10" t="s">
        <v>26</v>
      </c>
      <c r="S5" s="10">
        <v>51</v>
      </c>
      <c r="T5" s="10">
        <v>34</v>
      </c>
      <c r="U5" s="15">
        <f t="shared" si="3"/>
        <v>93.235294117647058</v>
      </c>
      <c r="V5" s="9">
        <v>7.0650000000000004</v>
      </c>
      <c r="W5" s="15">
        <v>63.5</v>
      </c>
      <c r="X5" s="15">
        <v>14.4</v>
      </c>
      <c r="Y5" s="15">
        <v>42.2</v>
      </c>
      <c r="Z5" s="19">
        <f t="shared" si="4"/>
        <v>0.63500000000000001</v>
      </c>
      <c r="AA5" s="15">
        <f t="shared" si="5"/>
        <v>62.156862745098039</v>
      </c>
    </row>
    <row r="6" spans="1:27" x14ac:dyDescent="0.3">
      <c r="A6" s="10">
        <v>9</v>
      </c>
      <c r="B6" s="10" t="s">
        <v>12</v>
      </c>
      <c r="C6" s="9">
        <f t="shared" si="2"/>
        <v>0.27595628415300544</v>
      </c>
      <c r="D6" s="17">
        <v>43672</v>
      </c>
      <c r="E6" s="17">
        <v>43773</v>
      </c>
      <c r="F6" s="15">
        <v>4.3181314542117253</v>
      </c>
      <c r="G6" s="15">
        <v>0.99686854578827511</v>
      </c>
      <c r="H6" s="15">
        <v>18.75575815217827</v>
      </c>
      <c r="I6" s="15">
        <v>81.244241847821726</v>
      </c>
      <c r="J6" s="15">
        <f t="shared" si="0"/>
        <v>2.8158139842900223</v>
      </c>
      <c r="K6" s="15">
        <f t="shared" si="1"/>
        <v>12.197250064859052</v>
      </c>
      <c r="L6" s="9">
        <v>4.3307363387978146</v>
      </c>
      <c r="M6" s="9">
        <v>-2.4992098440789683E-2</v>
      </c>
      <c r="N6" s="15" t="s">
        <v>23</v>
      </c>
      <c r="O6" s="10">
        <v>38</v>
      </c>
      <c r="P6" s="10">
        <v>3020</v>
      </c>
      <c r="Q6" s="10" t="s">
        <v>14</v>
      </c>
      <c r="R6" s="10" t="s">
        <v>26</v>
      </c>
      <c r="S6" s="10">
        <v>49</v>
      </c>
      <c r="T6" s="10">
        <v>37</v>
      </c>
      <c r="U6" s="15">
        <f t="shared" si="3"/>
        <v>81.621621621621628</v>
      </c>
      <c r="V6" s="9">
        <v>5.33</v>
      </c>
      <c r="W6" s="15">
        <v>59.5</v>
      </c>
      <c r="X6" s="15">
        <v>13</v>
      </c>
      <c r="Y6" s="15">
        <v>42.2</v>
      </c>
      <c r="Z6" s="19">
        <f t="shared" si="4"/>
        <v>0.59499999999999997</v>
      </c>
      <c r="AA6" s="15">
        <f t="shared" si="5"/>
        <v>61.632653061224488</v>
      </c>
    </row>
    <row r="7" spans="1:27" x14ac:dyDescent="0.3">
      <c r="A7" s="10">
        <v>10</v>
      </c>
      <c r="B7" s="10" t="s">
        <v>56</v>
      </c>
      <c r="C7" s="9">
        <f t="shared" si="2"/>
        <v>0.28142076502732238</v>
      </c>
      <c r="D7" s="17">
        <v>43677</v>
      </c>
      <c r="E7" s="17">
        <v>43780</v>
      </c>
      <c r="F7" s="15">
        <v>5.0484484320273646</v>
      </c>
      <c r="G7" s="15">
        <v>1.4665515679726351</v>
      </c>
      <c r="H7" s="15">
        <v>22.510384773179357</v>
      </c>
      <c r="I7" s="15">
        <v>77.489615226820646</v>
      </c>
      <c r="J7" s="15">
        <f t="shared" si="0"/>
        <v>4.0066978156482076</v>
      </c>
      <c r="K7" s="15">
        <f t="shared" si="1"/>
        <v>13.792632831165534</v>
      </c>
      <c r="L7" s="9">
        <v>4.6973098360655738</v>
      </c>
      <c r="M7" s="9">
        <v>0.62566576052948852</v>
      </c>
      <c r="N7" s="15" t="s">
        <v>24</v>
      </c>
      <c r="O7" s="10">
        <v>38</v>
      </c>
      <c r="P7" s="10">
        <v>3220</v>
      </c>
      <c r="Q7" s="10" t="s">
        <v>14</v>
      </c>
      <c r="R7" s="10" t="s">
        <v>29</v>
      </c>
      <c r="S7" s="10">
        <v>51</v>
      </c>
      <c r="T7" s="10">
        <v>35</v>
      </c>
      <c r="U7" s="15">
        <f t="shared" si="3"/>
        <v>92</v>
      </c>
      <c r="V7" s="9">
        <v>6.52</v>
      </c>
      <c r="W7" s="15">
        <v>60.5</v>
      </c>
      <c r="X7" s="15">
        <v>14.7</v>
      </c>
      <c r="Y7" s="15">
        <v>41.7</v>
      </c>
      <c r="Z7" s="19">
        <f t="shared" si="4"/>
        <v>0.60499999999999998</v>
      </c>
      <c r="AA7" s="15">
        <f t="shared" si="5"/>
        <v>63.137254901960787</v>
      </c>
    </row>
    <row r="8" spans="1:27" x14ac:dyDescent="0.3">
      <c r="A8" s="10">
        <v>11</v>
      </c>
      <c r="B8" s="10" t="s">
        <v>56</v>
      </c>
      <c r="C8" s="9">
        <f t="shared" si="2"/>
        <v>0.27322404371584702</v>
      </c>
      <c r="D8" s="17">
        <v>43620</v>
      </c>
      <c r="E8" s="17">
        <v>43720</v>
      </c>
      <c r="F8" s="15">
        <v>5.3526734416305297</v>
      </c>
      <c r="G8" s="15">
        <v>1.1573265583694701</v>
      </c>
      <c r="H8" s="15">
        <v>17.777673707672349</v>
      </c>
      <c r="I8" s="15">
        <v>82.222326292327651</v>
      </c>
      <c r="J8" s="15">
        <f t="shared" si="0"/>
        <v>3.1723569097009729</v>
      </c>
      <c r="K8" s="15">
        <f t="shared" si="1"/>
        <v>14.67225516871664</v>
      </c>
      <c r="L8" s="9">
        <v>4.6650377049180332</v>
      </c>
      <c r="M8" s="9">
        <v>1.2062205698488864</v>
      </c>
      <c r="N8" s="15" t="s">
        <v>23</v>
      </c>
      <c r="O8" s="10">
        <v>40</v>
      </c>
      <c r="P8" s="10">
        <v>3370</v>
      </c>
      <c r="Q8" s="10" t="s">
        <v>14</v>
      </c>
      <c r="R8" s="10" t="s">
        <v>26</v>
      </c>
      <c r="S8" s="10">
        <v>54</v>
      </c>
      <c r="T8" s="10">
        <v>36</v>
      </c>
      <c r="U8" s="15">
        <f t="shared" si="3"/>
        <v>93.611111111111114</v>
      </c>
      <c r="V8" s="9">
        <v>6.51</v>
      </c>
      <c r="W8" s="15">
        <v>60.4</v>
      </c>
      <c r="X8" s="15">
        <v>14.6</v>
      </c>
      <c r="Y8" s="15">
        <v>42.6</v>
      </c>
      <c r="Z8" s="19">
        <f t="shared" si="4"/>
        <v>0.60399999999999998</v>
      </c>
      <c r="AA8" s="15">
        <f t="shared" si="5"/>
        <v>62.407407407407405</v>
      </c>
    </row>
    <row r="9" spans="1:27" x14ac:dyDescent="0.3">
      <c r="A9" s="10">
        <v>12</v>
      </c>
      <c r="B9" s="10" t="s">
        <v>56</v>
      </c>
      <c r="C9" s="9">
        <f t="shared" si="2"/>
        <v>0.27049180327868855</v>
      </c>
      <c r="D9" s="17">
        <v>43649</v>
      </c>
      <c r="E9" s="17">
        <v>43748</v>
      </c>
      <c r="F9" s="15">
        <v>5.29370739747635</v>
      </c>
      <c r="G9" s="15">
        <v>0.94129260252365032</v>
      </c>
      <c r="H9" s="15">
        <v>15.096914234541304</v>
      </c>
      <c r="I9" s="15">
        <v>84.903085765458698</v>
      </c>
      <c r="J9" s="15">
        <f t="shared" si="0"/>
        <v>2.6767959030841846</v>
      </c>
      <c r="K9" s="15">
        <f t="shared" si="1"/>
        <v>15.053952655848162</v>
      </c>
      <c r="L9" s="9">
        <v>4.6542803278688529</v>
      </c>
      <c r="M9" s="9">
        <v>1.1276707996701785</v>
      </c>
      <c r="N9" s="15" t="s">
        <v>24</v>
      </c>
      <c r="O9" s="10">
        <v>39</v>
      </c>
      <c r="P9" s="10">
        <v>3200</v>
      </c>
      <c r="Q9" s="10" t="s">
        <v>14</v>
      </c>
      <c r="R9" s="10" t="s">
        <v>29</v>
      </c>
      <c r="S9" s="10">
        <v>47</v>
      </c>
      <c r="T9" s="10">
        <v>35</v>
      </c>
      <c r="U9" s="15">
        <f t="shared" si="3"/>
        <v>91.428571428571431</v>
      </c>
      <c r="V9" s="9">
        <v>6.2350000000000003</v>
      </c>
      <c r="W9" s="15">
        <v>59.3</v>
      </c>
      <c r="X9" s="15">
        <v>13.4</v>
      </c>
      <c r="Y9" s="15">
        <v>41.2</v>
      </c>
      <c r="Z9" s="19">
        <f t="shared" si="4"/>
        <v>0.59299999999999997</v>
      </c>
      <c r="AA9" s="15">
        <f t="shared" si="5"/>
        <v>68.085106382978722</v>
      </c>
    </row>
    <row r="10" spans="1:27" x14ac:dyDescent="0.3">
      <c r="A10" s="10">
        <v>14</v>
      </c>
      <c r="B10" s="10" t="s">
        <v>12</v>
      </c>
      <c r="C10" s="9">
        <f t="shared" si="2"/>
        <v>0.27049180327868855</v>
      </c>
      <c r="D10" s="17">
        <v>43698</v>
      </c>
      <c r="E10" s="17">
        <v>43797</v>
      </c>
      <c r="F10" s="15">
        <v>4.9917019324178762</v>
      </c>
      <c r="G10" s="15">
        <v>1.9832980675821235</v>
      </c>
      <c r="H10" s="15">
        <v>28.434380897234746</v>
      </c>
      <c r="I10" s="15">
        <v>71.565619102765254</v>
      </c>
      <c r="J10" s="15">
        <f t="shared" si="0"/>
        <v>5.4908432357112069</v>
      </c>
      <c r="K10" s="15">
        <f t="shared" si="1"/>
        <v>13.819734531238497</v>
      </c>
      <c r="L10" s="9">
        <v>4.31162868852459</v>
      </c>
      <c r="M10" s="9">
        <v>1.2669833048152974</v>
      </c>
      <c r="N10" s="15" t="s">
        <v>23</v>
      </c>
      <c r="O10" s="10">
        <v>39</v>
      </c>
      <c r="P10" s="10">
        <v>3250</v>
      </c>
      <c r="Q10" s="10" t="s">
        <v>14</v>
      </c>
      <c r="R10" s="10" t="s">
        <v>26</v>
      </c>
      <c r="S10" s="10">
        <v>48</v>
      </c>
      <c r="T10" s="10">
        <v>33</v>
      </c>
      <c r="U10" s="15">
        <f t="shared" si="3"/>
        <v>98.484848484848484</v>
      </c>
      <c r="V10" s="9">
        <v>6.98</v>
      </c>
      <c r="W10" s="15">
        <v>60.1</v>
      </c>
      <c r="X10" s="15">
        <v>15.2</v>
      </c>
      <c r="Y10" s="15">
        <v>41.2</v>
      </c>
      <c r="Z10" s="19">
        <f t="shared" si="4"/>
        <v>0.60099999999999998</v>
      </c>
      <c r="AA10" s="15">
        <f t="shared" si="5"/>
        <v>67.708333333333329</v>
      </c>
    </row>
    <row r="11" spans="1:27" x14ac:dyDescent="0.3">
      <c r="A11" s="20">
        <v>15</v>
      </c>
      <c r="B11" s="10" t="s">
        <v>56</v>
      </c>
      <c r="C11" s="9">
        <f t="shared" si="2"/>
        <v>0.28142076502732238</v>
      </c>
      <c r="D11" s="17">
        <v>43699</v>
      </c>
      <c r="E11" s="17">
        <v>43802</v>
      </c>
      <c r="F11" s="15">
        <v>4.8954755300838979</v>
      </c>
      <c r="G11" s="15">
        <v>1.7295244699161021</v>
      </c>
      <c r="H11" s="15">
        <v>26.106029734582677</v>
      </c>
      <c r="I11" s="15">
        <v>73.893970265417323</v>
      </c>
      <c r="J11" s="15">
        <f t="shared" si="0"/>
        <v>4.7408130945904299</v>
      </c>
      <c r="K11" s="15">
        <f t="shared" si="1"/>
        <v>13.419026386134101</v>
      </c>
      <c r="L11" s="9">
        <v>4.6973098360655738</v>
      </c>
      <c r="M11" s="9">
        <v>0.35682036810097995</v>
      </c>
      <c r="N11" s="15" t="s">
        <v>23</v>
      </c>
      <c r="O11" s="10">
        <v>38</v>
      </c>
      <c r="P11" s="10">
        <v>2860</v>
      </c>
      <c r="Q11" s="10" t="s">
        <v>14</v>
      </c>
      <c r="R11" s="10" t="s">
        <v>26</v>
      </c>
      <c r="S11" s="10">
        <v>48</v>
      </c>
      <c r="T11" s="10">
        <v>35</v>
      </c>
      <c r="U11" s="15">
        <f t="shared" si="3"/>
        <v>81.714285714285708</v>
      </c>
      <c r="V11" s="9">
        <v>6.63</v>
      </c>
      <c r="W11" s="15">
        <v>60.4</v>
      </c>
      <c r="X11" s="15">
        <v>14.5</v>
      </c>
      <c r="Y11" s="15">
        <v>42.3</v>
      </c>
      <c r="Z11" s="19">
        <f t="shared" si="4"/>
        <v>0.60399999999999998</v>
      </c>
      <c r="AA11" s="15">
        <f t="shared" si="5"/>
        <v>59.583333333333336</v>
      </c>
    </row>
    <row r="12" spans="1:27" x14ac:dyDescent="0.3">
      <c r="A12" s="20">
        <v>16</v>
      </c>
      <c r="B12" s="10" t="s">
        <v>56</v>
      </c>
      <c r="C12" s="9">
        <f t="shared" si="2"/>
        <v>0.27049180327868855</v>
      </c>
      <c r="D12" s="17">
        <v>43702</v>
      </c>
      <c r="E12" s="17">
        <v>43801</v>
      </c>
      <c r="F12" s="15">
        <v>5.5960960251309597</v>
      </c>
      <c r="G12" s="15">
        <v>1.2689039748690405</v>
      </c>
      <c r="H12" s="15">
        <v>18.48367042780831</v>
      </c>
      <c r="I12" s="15">
        <v>81.516329572191694</v>
      </c>
      <c r="J12" s="15">
        <f t="shared" si="0"/>
        <v>3.1568230723488151</v>
      </c>
      <c r="K12" s="15">
        <f t="shared" si="1"/>
        <v>13.922160697018976</v>
      </c>
      <c r="L12" s="9">
        <v>4.6542803278688529</v>
      </c>
      <c r="M12" s="9">
        <v>1.6291099835820069</v>
      </c>
      <c r="N12" s="15" t="s">
        <v>24</v>
      </c>
      <c r="O12" s="10">
        <v>38</v>
      </c>
      <c r="P12" s="10">
        <v>3330</v>
      </c>
      <c r="Q12" s="10" t="s">
        <v>14</v>
      </c>
      <c r="R12" s="10" t="s">
        <v>29</v>
      </c>
      <c r="S12" s="10">
        <v>53</v>
      </c>
      <c r="T12" s="10">
        <v>36</v>
      </c>
      <c r="U12" s="15">
        <f t="shared" si="3"/>
        <v>92.5</v>
      </c>
      <c r="V12" s="9">
        <v>6.87</v>
      </c>
      <c r="W12" s="15">
        <v>63.4</v>
      </c>
      <c r="X12" s="15">
        <v>13.4</v>
      </c>
      <c r="Y12" s="15">
        <v>41.5</v>
      </c>
      <c r="Z12" s="19">
        <f t="shared" si="4"/>
        <v>0.63400000000000001</v>
      </c>
      <c r="AA12" s="15">
        <f t="shared" si="5"/>
        <v>62.830188679245282</v>
      </c>
    </row>
    <row r="13" spans="1:27" x14ac:dyDescent="0.3">
      <c r="A13" s="20">
        <v>17</v>
      </c>
      <c r="B13" s="10" t="s">
        <v>12</v>
      </c>
      <c r="C13" s="9">
        <f t="shared" si="2"/>
        <v>0.27322404371584702</v>
      </c>
      <c r="D13" s="17">
        <v>43701</v>
      </c>
      <c r="E13" s="17">
        <v>43801</v>
      </c>
      <c r="F13" s="15">
        <v>5.3898399524347189</v>
      </c>
      <c r="G13" s="15">
        <v>2.3501600475652813</v>
      </c>
      <c r="H13" s="15">
        <v>30.363824903944202</v>
      </c>
      <c r="I13" s="15">
        <v>69.636175096055794</v>
      </c>
      <c r="J13" s="15">
        <f t="shared" si="0"/>
        <v>5.7918669182842484</v>
      </c>
      <c r="K13" s="15">
        <f t="shared" si="1"/>
        <v>13.283025446583448</v>
      </c>
      <c r="L13" s="9">
        <v>4.3211825136612028</v>
      </c>
      <c r="M13" s="9">
        <v>1.9201804180847299</v>
      </c>
      <c r="N13" s="15" t="s">
        <v>24</v>
      </c>
      <c r="O13" s="10">
        <v>39</v>
      </c>
      <c r="P13" s="10">
        <v>2900</v>
      </c>
      <c r="Q13" s="10" t="s">
        <v>14</v>
      </c>
      <c r="R13" s="10" t="s">
        <v>29</v>
      </c>
      <c r="S13" s="10">
        <v>52</v>
      </c>
      <c r="T13" s="10">
        <v>35</v>
      </c>
      <c r="U13" s="15">
        <f t="shared" si="3"/>
        <v>82.857142857142861</v>
      </c>
      <c r="V13" s="9">
        <v>7.74</v>
      </c>
      <c r="W13" s="15">
        <v>63.7</v>
      </c>
      <c r="X13" s="15">
        <v>14.4</v>
      </c>
      <c r="Y13" s="15">
        <v>42</v>
      </c>
      <c r="Z13" s="19">
        <f t="shared" si="4"/>
        <v>0.63700000000000001</v>
      </c>
      <c r="AA13" s="15">
        <f t="shared" si="5"/>
        <v>55.769230769230766</v>
      </c>
    </row>
    <row r="14" spans="1:27" x14ac:dyDescent="0.3">
      <c r="A14" s="20">
        <v>18</v>
      </c>
      <c r="B14" s="10" t="s">
        <v>56</v>
      </c>
      <c r="C14" s="9">
        <f t="shared" si="2"/>
        <v>0.27049180327868855</v>
      </c>
      <c r="D14" s="17">
        <v>43709</v>
      </c>
      <c r="E14" s="17">
        <v>43808</v>
      </c>
      <c r="F14" s="15">
        <v>5.3790842378039345</v>
      </c>
      <c r="G14" s="15">
        <v>1.4109157621960655</v>
      </c>
      <c r="H14" s="15">
        <v>20.779319030869889</v>
      </c>
      <c r="I14" s="15">
        <v>79.220680969130115</v>
      </c>
      <c r="J14" s="15">
        <f t="shared" si="0"/>
        <v>3.5212240969831101</v>
      </c>
      <c r="K14" s="15">
        <f t="shared" si="1"/>
        <v>13.424586743843566</v>
      </c>
      <c r="L14" s="9">
        <v>4.6542803278688529</v>
      </c>
      <c r="M14" s="9">
        <v>1.2711616209795682</v>
      </c>
      <c r="N14" s="15" t="s">
        <v>24</v>
      </c>
      <c r="O14" s="10">
        <v>39</v>
      </c>
      <c r="P14" s="10">
        <v>3100</v>
      </c>
      <c r="Q14" s="10" t="s">
        <v>14</v>
      </c>
      <c r="R14" s="10" t="s">
        <v>29</v>
      </c>
      <c r="S14" s="10">
        <v>52</v>
      </c>
      <c r="T14" s="10">
        <v>34</v>
      </c>
      <c r="U14" s="15">
        <f t="shared" si="3"/>
        <v>91.17647058823529</v>
      </c>
      <c r="V14" s="9">
        <v>6.79</v>
      </c>
      <c r="W14" s="15">
        <v>63.3</v>
      </c>
      <c r="X14" s="15">
        <v>14.6</v>
      </c>
      <c r="Y14" s="15">
        <v>42.5</v>
      </c>
      <c r="Z14" s="19">
        <f t="shared" si="4"/>
        <v>0.63300000000000001</v>
      </c>
      <c r="AA14" s="15">
        <f t="shared" si="5"/>
        <v>59.615384615384613</v>
      </c>
    </row>
    <row r="15" spans="1:27" x14ac:dyDescent="0.3">
      <c r="A15" s="20">
        <v>20</v>
      </c>
      <c r="B15" s="10" t="s">
        <v>56</v>
      </c>
      <c r="C15" s="9">
        <f t="shared" si="2"/>
        <v>0.28415300546448086</v>
      </c>
      <c r="D15" s="17">
        <v>43732</v>
      </c>
      <c r="E15" s="17">
        <v>43836</v>
      </c>
      <c r="F15" s="15">
        <v>5.7888961058755388</v>
      </c>
      <c r="G15" s="15">
        <v>1.0311038941244615</v>
      </c>
      <c r="H15" s="15">
        <v>15.118825427044888</v>
      </c>
      <c r="I15" s="15">
        <v>84.881174572955103</v>
      </c>
      <c r="J15" s="15">
        <f t="shared" si="0"/>
        <v>2.565215829902928</v>
      </c>
      <c r="K15" s="15">
        <f t="shared" si="1"/>
        <v>14.401815387444243</v>
      </c>
      <c r="L15" s="9">
        <v>4.7080672131147541</v>
      </c>
      <c r="M15" s="9">
        <v>1.8337321153675903</v>
      </c>
      <c r="N15" s="15" t="s">
        <v>24</v>
      </c>
      <c r="O15" s="10">
        <v>41</v>
      </c>
      <c r="P15" s="10">
        <v>3310</v>
      </c>
      <c r="Q15" s="10" t="s">
        <v>14</v>
      </c>
      <c r="R15" s="10" t="s">
        <v>29</v>
      </c>
      <c r="S15" s="10">
        <v>52</v>
      </c>
      <c r="T15" s="10">
        <v>34</v>
      </c>
      <c r="U15" s="15">
        <f t="shared" si="3"/>
        <v>97.352941176470594</v>
      </c>
      <c r="V15" s="9">
        <v>6.82</v>
      </c>
      <c r="W15" s="15">
        <v>63.4</v>
      </c>
      <c r="X15" s="15">
        <v>13.4</v>
      </c>
      <c r="Y15" s="15">
        <v>43.9</v>
      </c>
      <c r="Z15" s="19">
        <f t="shared" si="4"/>
        <v>0.63400000000000001</v>
      </c>
      <c r="AA15" s="15">
        <f t="shared" si="5"/>
        <v>63.653846153846153</v>
      </c>
    </row>
    <row r="16" spans="1:27" x14ac:dyDescent="0.3">
      <c r="A16" s="20">
        <v>21</v>
      </c>
      <c r="B16" s="10" t="s">
        <v>12</v>
      </c>
      <c r="C16" s="9">
        <f t="shared" si="2"/>
        <v>0.27868852459016391</v>
      </c>
      <c r="D16" s="17">
        <v>43702</v>
      </c>
      <c r="E16" s="17">
        <v>43804</v>
      </c>
      <c r="F16" s="15">
        <v>4.7887935825325938</v>
      </c>
      <c r="G16" s="15">
        <v>1.221206417467406</v>
      </c>
      <c r="H16" s="15">
        <v>20.319574333900267</v>
      </c>
      <c r="I16" s="15">
        <v>79.680425666099737</v>
      </c>
      <c r="J16" s="15">
        <f t="shared" si="0"/>
        <v>3.5684313462412338</v>
      </c>
      <c r="K16" s="15">
        <f t="shared" si="1"/>
        <v>13.99311442043274</v>
      </c>
      <c r="L16" s="9">
        <v>4.3402901639344265</v>
      </c>
      <c r="M16" s="9">
        <v>0.84824886982292635</v>
      </c>
      <c r="N16" s="15" t="s">
        <v>24</v>
      </c>
      <c r="O16" s="10">
        <v>39</v>
      </c>
      <c r="P16" s="10">
        <v>3000</v>
      </c>
      <c r="Q16" s="10" t="s">
        <v>14</v>
      </c>
      <c r="R16" s="10" t="s">
        <v>29</v>
      </c>
      <c r="S16" s="10">
        <v>49</v>
      </c>
      <c r="T16" s="10">
        <v>34</v>
      </c>
      <c r="U16" s="15">
        <f t="shared" si="3"/>
        <v>88.235294117647058</v>
      </c>
      <c r="V16" s="9">
        <v>6.01</v>
      </c>
      <c r="W16" s="15">
        <v>58.5</v>
      </c>
      <c r="X16" s="15">
        <v>14.6</v>
      </c>
      <c r="Y16" s="15">
        <v>41.5</v>
      </c>
      <c r="Z16" s="19">
        <f t="shared" si="4"/>
        <v>0.58499999999999996</v>
      </c>
      <c r="AA16" s="15">
        <f t="shared" si="5"/>
        <v>61.224489795918366</v>
      </c>
    </row>
    <row r="17" spans="1:27" x14ac:dyDescent="0.3">
      <c r="A17" s="20">
        <v>25</v>
      </c>
      <c r="B17" s="10" t="s">
        <v>12</v>
      </c>
      <c r="C17" s="9">
        <f t="shared" si="2"/>
        <v>0.27595628415300544</v>
      </c>
      <c r="D17" s="17">
        <v>43745</v>
      </c>
      <c r="E17" s="17">
        <v>43846</v>
      </c>
      <c r="F17" s="15">
        <v>4.2465456533469013</v>
      </c>
      <c r="G17" s="15">
        <v>1.0384543466530989</v>
      </c>
      <c r="H17" s="15">
        <v>19.649088867608302</v>
      </c>
      <c r="I17" s="15">
        <v>80.350911132391701</v>
      </c>
      <c r="J17" s="15">
        <f t="shared" si="0"/>
        <v>3.1518360871599116</v>
      </c>
      <c r="K17" s="15">
        <f t="shared" si="1"/>
        <v>12.888785991534746</v>
      </c>
      <c r="L17" s="9">
        <v>4.3307363387978146</v>
      </c>
      <c r="M17" s="9">
        <v>-0.16815908611234942</v>
      </c>
      <c r="N17" s="15" t="s">
        <v>23</v>
      </c>
      <c r="O17" s="10">
        <v>37</v>
      </c>
      <c r="P17" s="10">
        <v>2175</v>
      </c>
      <c r="Q17" s="10" t="s">
        <v>15</v>
      </c>
      <c r="R17" s="10" t="s">
        <v>27</v>
      </c>
      <c r="S17" s="10">
        <v>49</v>
      </c>
      <c r="T17" s="10">
        <v>33</v>
      </c>
      <c r="U17" s="15">
        <f t="shared" si="3"/>
        <v>65.909090909090907</v>
      </c>
      <c r="V17" s="9">
        <v>5.29</v>
      </c>
      <c r="W17" s="15">
        <v>57.4</v>
      </c>
      <c r="X17" s="15">
        <v>13</v>
      </c>
      <c r="Y17" s="15">
        <v>39.200000000000003</v>
      </c>
      <c r="Z17" s="19">
        <f t="shared" si="4"/>
        <v>0.57399999999999995</v>
      </c>
      <c r="AA17" s="15">
        <f t="shared" si="5"/>
        <v>44.387755102040813</v>
      </c>
    </row>
    <row r="18" spans="1:27" x14ac:dyDescent="0.3">
      <c r="A18" s="10">
        <v>27</v>
      </c>
      <c r="B18" s="10" t="s">
        <v>56</v>
      </c>
      <c r="C18" s="9">
        <f t="shared" si="2"/>
        <v>0.29781420765027322</v>
      </c>
      <c r="D18" s="17">
        <v>43755</v>
      </c>
      <c r="E18" s="17">
        <v>43864</v>
      </c>
      <c r="F18" s="15">
        <v>7.3211201235671703</v>
      </c>
      <c r="G18" s="15">
        <v>1.3438798764328288</v>
      </c>
      <c r="H18" s="15">
        <v>15.509288822075348</v>
      </c>
      <c r="I18" s="15">
        <v>84.490711177924652</v>
      </c>
      <c r="J18" s="15">
        <f t="shared" si="0"/>
        <v>3.1710162940456232</v>
      </c>
      <c r="K18" s="15">
        <f t="shared" si="1"/>
        <v>17.274900539562609</v>
      </c>
      <c r="L18" s="9">
        <v>4.7618540983606561</v>
      </c>
      <c r="M18" s="9">
        <v>3.9607490288123746</v>
      </c>
      <c r="N18" s="15" t="s">
        <v>24</v>
      </c>
      <c r="O18" s="10">
        <v>41</v>
      </c>
      <c r="P18" s="10">
        <v>3710</v>
      </c>
      <c r="Q18" s="10" t="s">
        <v>14</v>
      </c>
      <c r="R18" s="10" t="s">
        <v>29</v>
      </c>
      <c r="S18" s="10">
        <v>50</v>
      </c>
      <c r="T18" s="10">
        <v>36</v>
      </c>
      <c r="U18" s="15">
        <f t="shared" si="3"/>
        <v>103.05555555555556</v>
      </c>
      <c r="V18" s="9">
        <v>8.67</v>
      </c>
      <c r="W18" s="15">
        <v>65.099999999999994</v>
      </c>
      <c r="X18" s="15">
        <v>16.600000000000001</v>
      </c>
      <c r="Y18" s="15">
        <v>45.2</v>
      </c>
      <c r="Z18" s="19">
        <f t="shared" si="4"/>
        <v>0.65099999999999991</v>
      </c>
      <c r="AA18" s="15">
        <f t="shared" si="5"/>
        <v>74.2</v>
      </c>
    </row>
    <row r="19" spans="1:27" x14ac:dyDescent="0.3">
      <c r="A19" s="10">
        <v>28</v>
      </c>
      <c r="B19" s="10" t="s">
        <v>56</v>
      </c>
      <c r="C19" s="9">
        <f t="shared" si="2"/>
        <v>0.29781420765027322</v>
      </c>
      <c r="D19" s="17">
        <v>43755</v>
      </c>
      <c r="E19" s="17">
        <v>43864</v>
      </c>
      <c r="F19" s="15">
        <v>6.3245496908674115</v>
      </c>
      <c r="G19" s="15">
        <v>1.8754503091325878</v>
      </c>
      <c r="H19" s="15">
        <v>22.871345233324245</v>
      </c>
      <c r="I19" s="15">
        <v>77.128654766675751</v>
      </c>
      <c r="J19" s="15">
        <f t="shared" si="0"/>
        <v>4.1654365309525083</v>
      </c>
      <c r="K19" s="15">
        <f t="shared" si="1"/>
        <v>14.047031902619738</v>
      </c>
      <c r="L19" s="9">
        <v>4.7618540983606561</v>
      </c>
      <c r="M19" s="9">
        <v>2.5504999542901525</v>
      </c>
      <c r="N19" s="15" t="s">
        <v>24</v>
      </c>
      <c r="O19" s="10">
        <v>40</v>
      </c>
      <c r="P19" s="10">
        <v>3780</v>
      </c>
      <c r="Q19" s="10" t="s">
        <v>14</v>
      </c>
      <c r="R19" s="10" t="s">
        <v>29</v>
      </c>
      <c r="S19" s="10">
        <v>51</v>
      </c>
      <c r="T19" s="10">
        <v>37</v>
      </c>
      <c r="U19" s="15">
        <f t="shared" si="3"/>
        <v>102.16216216216216</v>
      </c>
      <c r="V19" s="9">
        <v>8.1999999999999993</v>
      </c>
      <c r="W19" s="15">
        <v>67.099999999999994</v>
      </c>
      <c r="X19" s="15">
        <v>13.8</v>
      </c>
      <c r="Y19" s="15">
        <v>43.5</v>
      </c>
      <c r="Z19" s="19">
        <f t="shared" si="4"/>
        <v>0.67099999999999993</v>
      </c>
      <c r="AA19" s="15">
        <f t="shared" si="5"/>
        <v>74.117647058823536</v>
      </c>
    </row>
    <row r="20" spans="1:27" x14ac:dyDescent="0.3">
      <c r="A20" s="10">
        <v>29</v>
      </c>
      <c r="B20" s="10" t="s">
        <v>12</v>
      </c>
      <c r="C20" s="9">
        <f t="shared" si="2"/>
        <v>0.30054644808743169</v>
      </c>
      <c r="D20" s="17">
        <v>43755</v>
      </c>
      <c r="E20" s="17">
        <v>43865</v>
      </c>
      <c r="F20" s="15">
        <v>4.5772691800670424</v>
      </c>
      <c r="G20" s="15">
        <v>1.2827308199329579</v>
      </c>
      <c r="H20" s="15">
        <v>21.889604435716002</v>
      </c>
      <c r="I20" s="15">
        <v>78.110395564283991</v>
      </c>
      <c r="J20" s="15">
        <f t="shared" si="0"/>
        <v>3.5750480626669323</v>
      </c>
      <c r="K20" s="15">
        <f t="shared" si="1"/>
        <v>12.757124924587844</v>
      </c>
      <c r="L20" s="9">
        <v>4.416720765027323</v>
      </c>
      <c r="M20" s="9">
        <v>0.3068444512903164</v>
      </c>
      <c r="N20" s="15" t="s">
        <v>24</v>
      </c>
      <c r="O20" s="10">
        <v>39</v>
      </c>
      <c r="P20" s="10">
        <v>2700</v>
      </c>
      <c r="Q20" s="10" t="s">
        <v>14</v>
      </c>
      <c r="R20" s="10" t="s">
        <v>29</v>
      </c>
      <c r="S20" s="10">
        <v>50</v>
      </c>
      <c r="T20" s="10">
        <v>33</v>
      </c>
      <c r="U20" s="15">
        <f t="shared" si="3"/>
        <v>81.818181818181813</v>
      </c>
      <c r="V20" s="9">
        <v>5.86</v>
      </c>
      <c r="W20" s="15">
        <v>59.9</v>
      </c>
      <c r="X20" s="15">
        <v>12.5</v>
      </c>
      <c r="Y20" s="15">
        <v>41.5</v>
      </c>
      <c r="Z20" s="19">
        <f t="shared" si="4"/>
        <v>0.59899999999999998</v>
      </c>
      <c r="AA20" s="15">
        <f t="shared" si="5"/>
        <v>54</v>
      </c>
    </row>
    <row r="21" spans="1:27" x14ac:dyDescent="0.3">
      <c r="A21" s="10">
        <v>31</v>
      </c>
      <c r="B21" s="10" t="s">
        <v>56</v>
      </c>
      <c r="C21" s="9">
        <f t="shared" si="2"/>
        <v>0.28688524590163933</v>
      </c>
      <c r="D21" s="17">
        <v>43759</v>
      </c>
      <c r="E21" s="17">
        <v>43864</v>
      </c>
      <c r="F21" s="15">
        <v>5.3118019023553043</v>
      </c>
      <c r="G21" s="15">
        <v>1.9831980976446957</v>
      </c>
      <c r="H21" s="15">
        <v>27.185717582518105</v>
      </c>
      <c r="I21" s="15">
        <v>72.814282417481891</v>
      </c>
      <c r="J21" s="15">
        <f t="shared" si="0"/>
        <v>4.9494697824115352</v>
      </c>
      <c r="K21" s="15">
        <f t="shared" si="1"/>
        <v>13.256670141569407</v>
      </c>
      <c r="L21" s="9">
        <v>4.7188245901639343</v>
      </c>
      <c r="M21" s="9">
        <v>1.0351539569173867</v>
      </c>
      <c r="N21" s="15" t="s">
        <v>24</v>
      </c>
      <c r="O21" s="10">
        <v>39</v>
      </c>
      <c r="P21" s="10">
        <v>3300</v>
      </c>
      <c r="Q21" s="10" t="s">
        <v>14</v>
      </c>
      <c r="R21" s="10" t="s">
        <v>29</v>
      </c>
      <c r="S21" s="10">
        <v>50</v>
      </c>
      <c r="T21" s="10">
        <v>37</v>
      </c>
      <c r="U21" s="15">
        <f t="shared" si="3"/>
        <v>89.189189189189193</v>
      </c>
      <c r="V21" s="9">
        <v>7.3</v>
      </c>
      <c r="W21" s="15">
        <v>63.3</v>
      </c>
      <c r="X21" s="15">
        <v>16.5</v>
      </c>
      <c r="Y21" s="15">
        <v>42.2</v>
      </c>
      <c r="Z21" s="19">
        <f t="shared" si="4"/>
        <v>0.63300000000000001</v>
      </c>
      <c r="AA21" s="15">
        <f t="shared" si="5"/>
        <v>66</v>
      </c>
    </row>
    <row r="22" spans="1:27" x14ac:dyDescent="0.3">
      <c r="A22" s="10">
        <v>32</v>
      </c>
      <c r="B22" s="10" t="s">
        <v>12</v>
      </c>
      <c r="C22" s="9">
        <f t="shared" si="2"/>
        <v>0.3551912568306011</v>
      </c>
      <c r="D22" s="17">
        <v>43758</v>
      </c>
      <c r="E22" s="17">
        <v>43888</v>
      </c>
      <c r="F22" s="15">
        <v>4.4421018665532186</v>
      </c>
      <c r="G22" s="15">
        <v>0.91789813344678173</v>
      </c>
      <c r="H22" s="15">
        <v>17.124965176245926</v>
      </c>
      <c r="I22" s="15">
        <v>82.875034823754063</v>
      </c>
      <c r="J22" s="15">
        <f t="shared" si="0"/>
        <v>2.5497170373521714</v>
      </c>
      <c r="K22" s="15">
        <f t="shared" si="1"/>
        <v>12.339171851536719</v>
      </c>
      <c r="L22" s="9">
        <v>4.6077972677595636</v>
      </c>
      <c r="M22" s="9">
        <v>-0.31337879995954643</v>
      </c>
      <c r="N22" s="15" t="s">
        <v>23</v>
      </c>
      <c r="O22" s="10">
        <v>38</v>
      </c>
      <c r="P22" s="10">
        <v>2630</v>
      </c>
      <c r="Q22" s="10" t="s">
        <v>14</v>
      </c>
      <c r="R22" s="10" t="s">
        <v>26</v>
      </c>
      <c r="S22" s="10">
        <v>51</v>
      </c>
      <c r="T22" s="10">
        <v>33</v>
      </c>
      <c r="U22" s="15">
        <f t="shared" si="3"/>
        <v>79.696969696969703</v>
      </c>
      <c r="V22" s="9">
        <v>5.36</v>
      </c>
      <c r="W22" s="15">
        <v>60</v>
      </c>
      <c r="X22" s="15">
        <v>13.9</v>
      </c>
      <c r="Y22" s="15">
        <v>39.799999999999997</v>
      </c>
      <c r="Z22" s="19">
        <f t="shared" si="4"/>
        <v>0.6</v>
      </c>
      <c r="AA22" s="15">
        <f t="shared" si="5"/>
        <v>51.568627450980394</v>
      </c>
    </row>
    <row r="23" spans="1:27" x14ac:dyDescent="0.3">
      <c r="A23" s="10">
        <v>34</v>
      </c>
      <c r="B23" s="10" t="s">
        <v>56</v>
      </c>
      <c r="C23" s="9">
        <f t="shared" si="2"/>
        <v>0.30054644808743169</v>
      </c>
      <c r="D23" s="17">
        <v>43757</v>
      </c>
      <c r="E23" s="17">
        <v>43867</v>
      </c>
      <c r="F23" s="15">
        <v>5.889234407250644</v>
      </c>
      <c r="G23" s="15">
        <v>1.9607655927493557</v>
      </c>
      <c r="H23" s="15">
        <v>24.977905640119182</v>
      </c>
      <c r="I23" s="15">
        <v>75.022094359880825</v>
      </c>
      <c r="J23" s="15">
        <f t="shared" si="0"/>
        <v>4.9559211324138692</v>
      </c>
      <c r="K23" s="15">
        <f t="shared" si="1"/>
        <v>14.88529855917522</v>
      </c>
      <c r="L23" s="9">
        <v>4.7726114754098363</v>
      </c>
      <c r="M23" s="9">
        <v>1.8664917491785042</v>
      </c>
      <c r="N23" s="15" t="s">
        <v>24</v>
      </c>
      <c r="O23" s="10">
        <v>39</v>
      </c>
      <c r="P23" s="10">
        <v>3760</v>
      </c>
      <c r="Q23" s="10" t="s">
        <v>14</v>
      </c>
      <c r="R23" s="10" t="s">
        <v>29</v>
      </c>
      <c r="S23" s="10">
        <v>51</v>
      </c>
      <c r="T23" s="10">
        <v>35</v>
      </c>
      <c r="U23" s="15">
        <f t="shared" si="3"/>
        <v>107.42857142857143</v>
      </c>
      <c r="V23" s="9">
        <v>7.86</v>
      </c>
      <c r="W23" s="15">
        <v>62.9</v>
      </c>
      <c r="X23" s="15">
        <v>16.8</v>
      </c>
      <c r="Y23" s="15">
        <v>43.4</v>
      </c>
      <c r="Z23" s="19">
        <f t="shared" si="4"/>
        <v>0.629</v>
      </c>
      <c r="AA23" s="15">
        <f t="shared" si="5"/>
        <v>73.725490196078425</v>
      </c>
    </row>
    <row r="24" spans="1:27" x14ac:dyDescent="0.3">
      <c r="A24" s="10">
        <v>39</v>
      </c>
      <c r="B24" s="10" t="s">
        <v>56</v>
      </c>
      <c r="C24" s="9">
        <f t="shared" si="2"/>
        <v>0.29508196721311475</v>
      </c>
      <c r="D24" s="17">
        <v>43763</v>
      </c>
      <c r="E24" s="17">
        <v>43871</v>
      </c>
      <c r="F24" s="15">
        <v>6.0966755657923617</v>
      </c>
      <c r="G24" s="15">
        <v>1.793324434207638</v>
      </c>
      <c r="H24" s="15">
        <v>22.729080281465627</v>
      </c>
      <c r="I24" s="15">
        <v>77.270919718534373</v>
      </c>
      <c r="J24" s="15">
        <f t="shared" si="0"/>
        <v>4.39194759566037</v>
      </c>
      <c r="K24" s="15">
        <f t="shared" si="1"/>
        <v>14.93108501838593</v>
      </c>
      <c r="L24" s="9">
        <v>4.751096721311475</v>
      </c>
      <c r="M24" s="9">
        <v>2.2283101245713661</v>
      </c>
      <c r="N24" s="15" t="s">
        <v>24</v>
      </c>
      <c r="O24" s="10">
        <v>40</v>
      </c>
      <c r="P24" s="10">
        <v>3730</v>
      </c>
      <c r="Q24" s="10" t="s">
        <v>14</v>
      </c>
      <c r="R24" s="10" t="s">
        <v>29</v>
      </c>
      <c r="S24" s="10">
        <v>50</v>
      </c>
      <c r="T24" s="10">
        <v>37</v>
      </c>
      <c r="U24" s="15">
        <f t="shared" si="3"/>
        <v>100.81081081081081</v>
      </c>
      <c r="V24" s="9">
        <v>7.88</v>
      </c>
      <c r="W24" s="15">
        <v>63.9</v>
      </c>
      <c r="X24" s="15">
        <v>15.2</v>
      </c>
      <c r="Y24" s="15">
        <v>43</v>
      </c>
      <c r="Z24" s="19">
        <f t="shared" si="4"/>
        <v>0.63900000000000001</v>
      </c>
      <c r="AA24" s="15">
        <f t="shared" si="5"/>
        <v>74.599999999999994</v>
      </c>
    </row>
    <row r="25" spans="1:27" x14ac:dyDescent="0.3">
      <c r="A25" s="10">
        <v>41</v>
      </c>
      <c r="B25" s="10" t="s">
        <v>12</v>
      </c>
      <c r="C25" s="9">
        <f t="shared" si="2"/>
        <v>0.2650273224043716</v>
      </c>
      <c r="D25" s="17">
        <v>43777</v>
      </c>
      <c r="E25" s="17">
        <v>43874</v>
      </c>
      <c r="F25" s="15">
        <v>4.9168541935664285</v>
      </c>
      <c r="G25" s="15">
        <v>1.3681458064335716</v>
      </c>
      <c r="H25" s="15">
        <v>21.768429696635984</v>
      </c>
      <c r="I25" s="15">
        <v>78.231570303364023</v>
      </c>
      <c r="J25" s="15">
        <f t="shared" si="0"/>
        <v>3.13133451226554</v>
      </c>
      <c r="K25" s="15">
        <f t="shared" si="1"/>
        <v>11.253416964546062</v>
      </c>
      <c r="L25" s="9">
        <v>4.2925210382513663</v>
      </c>
      <c r="M25" s="9">
        <v>1.173965936369691</v>
      </c>
      <c r="N25" s="15" t="s">
        <v>24</v>
      </c>
      <c r="O25" s="10">
        <v>39</v>
      </c>
      <c r="P25" s="10">
        <v>3670</v>
      </c>
      <c r="Q25" s="10" t="s">
        <v>14</v>
      </c>
      <c r="R25" s="10" t="s">
        <v>29</v>
      </c>
      <c r="S25" s="10">
        <v>51</v>
      </c>
      <c r="T25" s="10">
        <v>35</v>
      </c>
      <c r="U25" s="15">
        <f t="shared" si="3"/>
        <v>104.85714285714286</v>
      </c>
      <c r="V25" s="9">
        <v>6.29</v>
      </c>
      <c r="W25" s="15">
        <v>66.099999999999994</v>
      </c>
      <c r="X25" s="15">
        <v>14.2</v>
      </c>
      <c r="Y25" s="15">
        <v>41.8</v>
      </c>
      <c r="Z25" s="19">
        <f t="shared" si="4"/>
        <v>0.66099999999999992</v>
      </c>
      <c r="AA25" s="15">
        <f t="shared" si="5"/>
        <v>71.960784313725483</v>
      </c>
    </row>
    <row r="26" spans="1:27" x14ac:dyDescent="0.3">
      <c r="A26" s="10">
        <v>43</v>
      </c>
      <c r="B26" s="10" t="s">
        <v>12</v>
      </c>
      <c r="C26" s="9">
        <f t="shared" si="2"/>
        <v>0.27049180327868855</v>
      </c>
      <c r="D26" s="17">
        <v>43719</v>
      </c>
      <c r="E26" s="17">
        <v>43818</v>
      </c>
      <c r="F26" s="15">
        <v>4.9767498744725014</v>
      </c>
      <c r="G26" s="15">
        <v>1.2382501255274985</v>
      </c>
      <c r="H26" s="15">
        <v>19.923574022968602</v>
      </c>
      <c r="I26" s="15">
        <v>80.076425977031391</v>
      </c>
      <c r="J26" s="15">
        <f t="shared" si="0"/>
        <v>3.4976347024292029</v>
      </c>
      <c r="K26" s="15">
        <f t="shared" si="1"/>
        <v>14.057622694647275</v>
      </c>
      <c r="L26" s="9">
        <v>4.31162868852459</v>
      </c>
      <c r="M26" s="9">
        <v>1.2408108779261549</v>
      </c>
      <c r="N26" s="15" t="s">
        <v>24</v>
      </c>
      <c r="O26" s="10">
        <v>39</v>
      </c>
      <c r="P26" s="10">
        <v>3440</v>
      </c>
      <c r="Q26" s="10" t="s">
        <v>14</v>
      </c>
      <c r="R26" s="10" t="s">
        <v>29</v>
      </c>
      <c r="S26" s="10">
        <v>50</v>
      </c>
      <c r="T26" s="10">
        <v>36</v>
      </c>
      <c r="U26" s="15">
        <f t="shared" si="3"/>
        <v>95.555555555555557</v>
      </c>
      <c r="V26" s="9">
        <v>6.22</v>
      </c>
      <c r="W26" s="15">
        <v>59.5</v>
      </c>
      <c r="X26" s="15">
        <v>14.3</v>
      </c>
      <c r="Y26" s="15">
        <v>42.5</v>
      </c>
      <c r="Z26" s="19">
        <f t="shared" si="4"/>
        <v>0.59499999999999997</v>
      </c>
      <c r="AA26" s="15">
        <f t="shared" si="5"/>
        <v>68.8</v>
      </c>
    </row>
    <row r="27" spans="1:27" x14ac:dyDescent="0.3">
      <c r="A27" s="10">
        <v>44</v>
      </c>
      <c r="B27" s="10" t="s">
        <v>56</v>
      </c>
      <c r="C27" s="9">
        <f t="shared" si="2"/>
        <v>0.28688524590163933</v>
      </c>
      <c r="D27" s="17">
        <v>43787</v>
      </c>
      <c r="E27" s="17">
        <v>43892</v>
      </c>
      <c r="F27" s="15">
        <v>4.9255055485307064</v>
      </c>
      <c r="G27" s="15">
        <v>1.179494451469294</v>
      </c>
      <c r="H27" s="15">
        <v>19.320138435205468</v>
      </c>
      <c r="I27" s="15">
        <v>80.679861564794535</v>
      </c>
      <c r="J27" s="15">
        <f t="shared" si="0"/>
        <v>2.9343869763588399</v>
      </c>
      <c r="K27" s="15">
        <f t="shared" si="1"/>
        <v>12.253842581105161</v>
      </c>
      <c r="L27" s="9">
        <v>4.7188245901639343</v>
      </c>
      <c r="M27" s="9">
        <v>0.37026170205037473</v>
      </c>
      <c r="N27" s="15" t="s">
        <v>24</v>
      </c>
      <c r="O27" s="10">
        <v>40</v>
      </c>
      <c r="P27" s="10">
        <v>2720</v>
      </c>
      <c r="Q27" s="10" t="s">
        <v>15</v>
      </c>
      <c r="R27" s="10" t="s">
        <v>28</v>
      </c>
      <c r="S27" s="10">
        <v>48</v>
      </c>
      <c r="T27" s="10">
        <v>34</v>
      </c>
      <c r="U27" s="15">
        <f t="shared" si="3"/>
        <v>80</v>
      </c>
      <c r="V27" s="9">
        <v>6.11</v>
      </c>
      <c r="W27" s="15">
        <v>63.4</v>
      </c>
      <c r="X27" s="15">
        <v>15.1</v>
      </c>
      <c r="Y27" s="15">
        <v>41.5</v>
      </c>
      <c r="Z27" s="19">
        <f t="shared" si="4"/>
        <v>0.63400000000000001</v>
      </c>
      <c r="AA27" s="15">
        <f t="shared" si="5"/>
        <v>56.666666666666664</v>
      </c>
    </row>
    <row r="28" spans="1:27" x14ac:dyDescent="0.3">
      <c r="A28" s="10">
        <v>45</v>
      </c>
      <c r="B28" s="10" t="s">
        <v>56</v>
      </c>
      <c r="C28" s="9">
        <f t="shared" si="2"/>
        <v>0.27049180327868855</v>
      </c>
      <c r="D28" s="17">
        <v>43793</v>
      </c>
      <c r="E28" s="17">
        <v>43892</v>
      </c>
      <c r="F28" s="15">
        <v>5.2827201631138685</v>
      </c>
      <c r="G28" s="15">
        <v>1.5172798368861313</v>
      </c>
      <c r="H28" s="15">
        <v>22.312938777737227</v>
      </c>
      <c r="I28" s="15">
        <v>77.68706122226277</v>
      </c>
      <c r="J28" s="15">
        <f t="shared" si="0"/>
        <v>3.884236382428496</v>
      </c>
      <c r="K28" s="15">
        <f t="shared" si="1"/>
        <v>13.523763617571504</v>
      </c>
      <c r="L28" s="9">
        <v>4.6542803278688529</v>
      </c>
      <c r="M28" s="9">
        <v>1.109091866234758</v>
      </c>
      <c r="N28" s="15" t="s">
        <v>24</v>
      </c>
      <c r="O28" s="10">
        <v>40</v>
      </c>
      <c r="P28" s="10">
        <v>3650</v>
      </c>
      <c r="Q28" s="10" t="s">
        <v>14</v>
      </c>
      <c r="R28" s="10" t="s">
        <v>29</v>
      </c>
      <c r="S28" s="10">
        <v>54</v>
      </c>
      <c r="T28" s="10">
        <v>37</v>
      </c>
      <c r="U28" s="15">
        <f t="shared" si="3"/>
        <v>98.648648648648646</v>
      </c>
      <c r="V28" s="9">
        <v>6.8</v>
      </c>
      <c r="W28" s="15">
        <v>62.5</v>
      </c>
      <c r="X28" s="15">
        <v>15.5</v>
      </c>
      <c r="Y28" s="15">
        <v>42.4</v>
      </c>
      <c r="Z28" s="19">
        <f t="shared" si="4"/>
        <v>0.625</v>
      </c>
      <c r="AA28" s="15">
        <f t="shared" si="5"/>
        <v>67.592592592592595</v>
      </c>
    </row>
    <row r="29" spans="1:27" x14ac:dyDescent="0.3">
      <c r="A29" s="10">
        <v>46</v>
      </c>
      <c r="B29" s="10" t="s">
        <v>56</v>
      </c>
      <c r="C29" s="9">
        <f t="shared" si="2"/>
        <v>0.30054644808743169</v>
      </c>
      <c r="D29" s="17">
        <v>43782</v>
      </c>
      <c r="E29" s="17">
        <v>43892</v>
      </c>
      <c r="F29" s="15">
        <v>4.9247807960682772</v>
      </c>
      <c r="G29" s="15">
        <v>1.1552192039317228</v>
      </c>
      <c r="H29" s="15">
        <v>19.00031585414018</v>
      </c>
      <c r="I29" s="15">
        <v>80.999684145859817</v>
      </c>
      <c r="J29" s="15">
        <f t="shared" si="0"/>
        <v>3.3412559695373543</v>
      </c>
      <c r="K29" s="15">
        <f t="shared" si="1"/>
        <v>14.244009429139126</v>
      </c>
      <c r="L29" s="9">
        <v>4.7726114754098363</v>
      </c>
      <c r="M29" s="9">
        <v>0.27058666875264259</v>
      </c>
      <c r="N29" s="15" t="s">
        <v>23</v>
      </c>
      <c r="O29" s="10">
        <v>38</v>
      </c>
      <c r="P29" s="10">
        <v>2620</v>
      </c>
      <c r="Q29" s="10" t="s">
        <v>14</v>
      </c>
      <c r="R29" s="10" t="s">
        <v>26</v>
      </c>
      <c r="S29" s="10">
        <v>49</v>
      </c>
      <c r="T29" s="10">
        <v>33</v>
      </c>
      <c r="U29" s="15">
        <f t="shared" si="3"/>
        <v>79.393939393939391</v>
      </c>
      <c r="V29" s="9">
        <v>6.08</v>
      </c>
      <c r="W29" s="15">
        <v>58.8</v>
      </c>
      <c r="X29" s="15">
        <v>14.4</v>
      </c>
      <c r="Y29" s="15">
        <v>41.3</v>
      </c>
      <c r="Z29" s="19">
        <f t="shared" si="4"/>
        <v>0.58799999999999997</v>
      </c>
      <c r="AA29" s="15">
        <f t="shared" si="5"/>
        <v>53.469387755102041</v>
      </c>
    </row>
    <row r="30" spans="1:27" x14ac:dyDescent="0.3">
      <c r="A30" s="10">
        <v>47</v>
      </c>
      <c r="B30" s="10" t="s">
        <v>56</v>
      </c>
      <c r="C30" s="9">
        <f t="shared" si="2"/>
        <v>0.29234972677595628</v>
      </c>
      <c r="D30" s="17">
        <v>43785</v>
      </c>
      <c r="E30" s="17">
        <v>43892</v>
      </c>
      <c r="F30" s="15">
        <v>4.8048525591703921</v>
      </c>
      <c r="G30" s="15">
        <v>1.0901474408296075</v>
      </c>
      <c r="H30" s="15">
        <v>18.492747087864419</v>
      </c>
      <c r="I30" s="15">
        <v>81.50725291213557</v>
      </c>
      <c r="J30" s="15">
        <f t="shared" si="0"/>
        <v>3.577726058173202</v>
      </c>
      <c r="K30" s="15">
        <f t="shared" si="1"/>
        <v>15.768918554303164</v>
      </c>
      <c r="L30" s="9">
        <v>4.7403393442622956</v>
      </c>
      <c r="M30" s="9">
        <v>0.11619872959544501</v>
      </c>
      <c r="N30" s="15" t="s">
        <v>24</v>
      </c>
      <c r="O30" s="10">
        <v>38</v>
      </c>
      <c r="P30" s="10">
        <v>2460</v>
      </c>
      <c r="Q30" s="10" t="s">
        <v>15</v>
      </c>
      <c r="R30" s="10" t="s">
        <v>28</v>
      </c>
      <c r="S30" s="10">
        <v>47</v>
      </c>
      <c r="T30" s="10">
        <v>33</v>
      </c>
      <c r="U30" s="15">
        <f t="shared" si="3"/>
        <v>74.545454545454547</v>
      </c>
      <c r="V30" s="9">
        <v>5.9</v>
      </c>
      <c r="W30" s="15">
        <v>55.2</v>
      </c>
      <c r="X30" s="15">
        <v>15.2</v>
      </c>
      <c r="Y30" s="15">
        <v>42</v>
      </c>
      <c r="Z30" s="19">
        <f t="shared" si="4"/>
        <v>0.55200000000000005</v>
      </c>
      <c r="AA30" s="15">
        <f t="shared" si="5"/>
        <v>52.340425531914896</v>
      </c>
    </row>
    <row r="31" spans="1:27" x14ac:dyDescent="0.3">
      <c r="A31" s="10">
        <v>48</v>
      </c>
      <c r="B31" s="10" t="s">
        <v>12</v>
      </c>
      <c r="C31" s="9">
        <f t="shared" si="2"/>
        <v>0.27595628415300544</v>
      </c>
      <c r="D31" s="17">
        <v>43798</v>
      </c>
      <c r="E31" s="17">
        <v>43899</v>
      </c>
      <c r="F31" s="15">
        <v>5.0263181082213979</v>
      </c>
      <c r="G31" s="15">
        <v>1.1936818917786018</v>
      </c>
      <c r="H31" s="15">
        <v>19.191027199012893</v>
      </c>
      <c r="I31" s="15">
        <v>80.808972800987107</v>
      </c>
      <c r="J31" s="15">
        <f t="shared" si="0"/>
        <v>3.0953189411359316</v>
      </c>
      <c r="K31" s="15">
        <f t="shared" si="1"/>
        <v>13.033671492972474</v>
      </c>
      <c r="L31" s="9">
        <v>4.3307363387978146</v>
      </c>
      <c r="M31" s="9">
        <v>1.2887051770653724</v>
      </c>
      <c r="N31" s="15" t="s">
        <v>23</v>
      </c>
      <c r="O31" s="10">
        <v>38</v>
      </c>
      <c r="P31" s="10">
        <v>3170</v>
      </c>
      <c r="Q31" s="10" t="s">
        <v>14</v>
      </c>
      <c r="R31" s="10" t="s">
        <v>26</v>
      </c>
      <c r="S31" s="10">
        <v>49</v>
      </c>
      <c r="T31" s="10">
        <v>34</v>
      </c>
      <c r="U31" s="15">
        <f t="shared" si="3"/>
        <v>93.235294117647058</v>
      </c>
      <c r="V31" s="9">
        <v>6.22</v>
      </c>
      <c r="W31" s="15">
        <v>62.1</v>
      </c>
      <c r="X31" s="15">
        <v>14.6</v>
      </c>
      <c r="Y31" s="15">
        <v>39.799999999999997</v>
      </c>
      <c r="Z31" s="19">
        <f t="shared" si="4"/>
        <v>0.621</v>
      </c>
      <c r="AA31" s="15">
        <f t="shared" si="5"/>
        <v>64.693877551020407</v>
      </c>
    </row>
    <row r="32" spans="1:27" x14ac:dyDescent="0.3">
      <c r="A32" s="10">
        <v>49</v>
      </c>
      <c r="B32" s="10" t="s">
        <v>56</v>
      </c>
      <c r="C32" s="9">
        <f t="shared" si="2"/>
        <v>0.28688524590163933</v>
      </c>
      <c r="D32" s="17">
        <v>43766</v>
      </c>
      <c r="E32" s="17">
        <v>43871</v>
      </c>
      <c r="F32" s="15">
        <v>5.0435224935992871</v>
      </c>
      <c r="G32" s="15">
        <v>0.72147750640071262</v>
      </c>
      <c r="H32" s="15">
        <v>12.51478762186839</v>
      </c>
      <c r="I32" s="15">
        <v>87.485212378131607</v>
      </c>
      <c r="J32" s="15">
        <f t="shared" si="0"/>
        <v>2.1010073105123901</v>
      </c>
      <c r="K32" s="15">
        <f t="shared" si="1"/>
        <v>14.687190571815885</v>
      </c>
      <c r="L32" s="9">
        <v>4.7188245901639343</v>
      </c>
      <c r="M32" s="9">
        <v>0.57700870773002255</v>
      </c>
      <c r="N32" s="15" t="s">
        <v>24</v>
      </c>
      <c r="O32" s="10">
        <v>37</v>
      </c>
      <c r="P32" s="10">
        <v>2660</v>
      </c>
      <c r="Q32" s="10" t="s">
        <v>14</v>
      </c>
      <c r="R32" s="10" t="s">
        <v>29</v>
      </c>
      <c r="S32" s="10">
        <v>48</v>
      </c>
      <c r="T32" s="10">
        <v>34</v>
      </c>
      <c r="U32" s="15">
        <f t="shared" si="3"/>
        <v>78.235294117647058</v>
      </c>
      <c r="V32" s="9">
        <v>5.76</v>
      </c>
      <c r="W32" s="15">
        <v>58.6</v>
      </c>
      <c r="X32" s="15">
        <v>12.7</v>
      </c>
      <c r="Y32" s="15">
        <v>42.7</v>
      </c>
      <c r="Z32" s="19">
        <f t="shared" si="4"/>
        <v>0.58599999999999997</v>
      </c>
      <c r="AA32" s="15">
        <f t="shared" si="5"/>
        <v>55.416666666666664</v>
      </c>
    </row>
    <row r="33" spans="1:27" x14ac:dyDescent="0.3">
      <c r="A33" s="10">
        <v>50</v>
      </c>
      <c r="B33" s="10" t="s">
        <v>56</v>
      </c>
      <c r="C33" s="9">
        <f t="shared" si="2"/>
        <v>0.27049180327868855</v>
      </c>
      <c r="D33" s="17">
        <v>43796</v>
      </c>
      <c r="E33" s="17">
        <v>43895</v>
      </c>
      <c r="F33" s="15">
        <v>5.498789778958689</v>
      </c>
      <c r="G33" s="15">
        <v>0.42621022104131079</v>
      </c>
      <c r="H33" s="15">
        <v>7.1934214521740216</v>
      </c>
      <c r="I33" s="15">
        <v>92.806578547825978</v>
      </c>
      <c r="J33" s="15">
        <f t="shared" si="0"/>
        <v>1.152966534586302</v>
      </c>
      <c r="K33" s="15">
        <f t="shared" si="1"/>
        <v>14.875102198100679</v>
      </c>
      <c r="L33" s="9">
        <v>4.6542803278688529</v>
      </c>
      <c r="M33" s="9">
        <v>1.4697869687338332</v>
      </c>
      <c r="N33" s="15" t="s">
        <v>24</v>
      </c>
      <c r="O33" s="10">
        <v>39</v>
      </c>
      <c r="P33" s="10">
        <v>2730</v>
      </c>
      <c r="Q33" s="10" t="s">
        <v>14</v>
      </c>
      <c r="R33" s="10" t="s">
        <v>29</v>
      </c>
      <c r="S33" s="10">
        <v>52</v>
      </c>
      <c r="T33" s="10">
        <v>34</v>
      </c>
      <c r="U33" s="15">
        <f t="shared" si="3"/>
        <v>80.294117647058826</v>
      </c>
      <c r="V33" s="9">
        <v>5.92</v>
      </c>
      <c r="W33" s="15">
        <v>60.8</v>
      </c>
      <c r="X33" s="15">
        <v>13.6</v>
      </c>
      <c r="Y33" s="15">
        <v>41.1</v>
      </c>
      <c r="Z33" s="19">
        <f t="shared" si="4"/>
        <v>0.60799999999999998</v>
      </c>
      <c r="AA33" s="15">
        <f t="shared" si="5"/>
        <v>52.5</v>
      </c>
    </row>
    <row r="34" spans="1:27" x14ac:dyDescent="0.3">
      <c r="A34" s="10">
        <v>51</v>
      </c>
      <c r="B34" s="10" t="s">
        <v>56</v>
      </c>
      <c r="C34" s="9">
        <f t="shared" si="2"/>
        <v>0.29234972677595628</v>
      </c>
      <c r="D34" s="17">
        <v>43792</v>
      </c>
      <c r="E34" s="17">
        <v>43899</v>
      </c>
      <c r="F34" s="15">
        <v>5.2506225951389105</v>
      </c>
      <c r="G34" s="15">
        <v>0.94937740486108968</v>
      </c>
      <c r="H34" s="15">
        <v>15.312538788082092</v>
      </c>
      <c r="I34" s="15">
        <v>84.68746121191792</v>
      </c>
      <c r="J34" s="15">
        <f t="shared" si="0"/>
        <v>2.6459720147410115</v>
      </c>
      <c r="K34" s="15">
        <f t="shared" si="1"/>
        <v>14.633801453002947</v>
      </c>
      <c r="L34" s="9">
        <v>4.7403393442622956</v>
      </c>
      <c r="M34" s="9">
        <v>0.89170272791687477</v>
      </c>
      <c r="N34" s="15" t="s">
        <v>23</v>
      </c>
      <c r="O34" s="10">
        <v>37</v>
      </c>
      <c r="P34" s="10">
        <v>2200</v>
      </c>
      <c r="Q34" s="10" t="s">
        <v>15</v>
      </c>
      <c r="R34" s="10" t="s">
        <v>27</v>
      </c>
      <c r="S34" s="10">
        <v>45</v>
      </c>
      <c r="T34" s="10">
        <v>34</v>
      </c>
      <c r="U34" s="15">
        <f t="shared" si="3"/>
        <v>64.705882352941174</v>
      </c>
      <c r="V34" s="9">
        <v>6.19</v>
      </c>
      <c r="W34" s="15">
        <v>59.9</v>
      </c>
      <c r="X34" s="15">
        <v>14.5</v>
      </c>
      <c r="Y34" s="15">
        <v>41.8</v>
      </c>
      <c r="Z34" s="19">
        <f t="shared" si="4"/>
        <v>0.59899999999999998</v>
      </c>
      <c r="AA34" s="15">
        <f t="shared" si="5"/>
        <v>48.888888888888886</v>
      </c>
    </row>
    <row r="35" spans="1:27" x14ac:dyDescent="0.3">
      <c r="A35" s="10">
        <v>53</v>
      </c>
      <c r="B35" s="10" t="s">
        <v>12</v>
      </c>
      <c r="C35" s="9">
        <f t="shared" si="2"/>
        <v>0.27049180327868855</v>
      </c>
      <c r="D35" s="17">
        <v>43803</v>
      </c>
      <c r="E35" s="17">
        <v>43902</v>
      </c>
      <c r="F35" s="15">
        <v>5.3926573428284925</v>
      </c>
      <c r="G35" s="15">
        <v>2.0123426571715077</v>
      </c>
      <c r="H35" s="15">
        <v>27.175457895631432</v>
      </c>
      <c r="I35" s="15">
        <v>72.824542104368561</v>
      </c>
      <c r="J35" s="15">
        <f t="shared" si="0"/>
        <v>5.390381621102236</v>
      </c>
      <c r="K35" s="15">
        <f t="shared" si="1"/>
        <v>14.445095086610433</v>
      </c>
      <c r="L35" s="9">
        <v>4.31162868852459</v>
      </c>
      <c r="M35" s="9">
        <v>1.9442705932841549</v>
      </c>
      <c r="N35" s="15" t="s">
        <v>24</v>
      </c>
      <c r="O35" s="10">
        <v>39</v>
      </c>
      <c r="P35" s="10">
        <v>3200</v>
      </c>
      <c r="Q35" s="10" t="s">
        <v>14</v>
      </c>
      <c r="R35" s="10" t="s">
        <v>29</v>
      </c>
      <c r="S35" s="10">
        <v>49</v>
      </c>
      <c r="T35" s="10">
        <v>32</v>
      </c>
      <c r="U35" s="15">
        <f t="shared" si="3"/>
        <v>100</v>
      </c>
      <c r="V35" s="9">
        <v>7.4</v>
      </c>
      <c r="W35" s="15">
        <v>61.1</v>
      </c>
      <c r="X35" s="15">
        <v>15.5</v>
      </c>
      <c r="Y35" s="15">
        <v>41.6</v>
      </c>
      <c r="Z35" s="19">
        <f t="shared" si="4"/>
        <v>0.61099999999999999</v>
      </c>
      <c r="AA35" s="15">
        <f t="shared" si="5"/>
        <v>65.306122448979593</v>
      </c>
    </row>
    <row r="36" spans="1:27" x14ac:dyDescent="0.3">
      <c r="A36" s="10">
        <v>55</v>
      </c>
      <c r="B36" s="10" t="s">
        <v>56</v>
      </c>
      <c r="C36" s="9">
        <f t="shared" si="2"/>
        <v>0.27049180327868855</v>
      </c>
      <c r="D36" s="17">
        <v>43803</v>
      </c>
      <c r="E36" s="17">
        <v>43902</v>
      </c>
      <c r="F36" s="15">
        <v>6.3519404132216088</v>
      </c>
      <c r="G36" s="15">
        <v>0.64305958677839126</v>
      </c>
      <c r="H36" s="15">
        <v>9.1931320482972296</v>
      </c>
      <c r="I36" s="15">
        <v>90.80686795170277</v>
      </c>
      <c r="J36" s="15">
        <f t="shared" si="0"/>
        <v>1.5897798415272122</v>
      </c>
      <c r="K36" s="15">
        <f t="shared" si="1"/>
        <v>15.703345430416144</v>
      </c>
      <c r="L36" s="9">
        <v>4.6542803278688529</v>
      </c>
      <c r="M36" s="9">
        <v>2.8073061009436202</v>
      </c>
      <c r="N36" s="15" t="s">
        <v>24</v>
      </c>
      <c r="O36" s="10">
        <v>41</v>
      </c>
      <c r="P36" s="10">
        <v>3160</v>
      </c>
      <c r="Q36" s="10" t="s">
        <v>14</v>
      </c>
      <c r="R36" s="10" t="s">
        <v>29</v>
      </c>
      <c r="S36" s="10">
        <v>45</v>
      </c>
      <c r="T36" s="10">
        <v>36</v>
      </c>
      <c r="U36" s="15">
        <f t="shared" si="3"/>
        <v>87.777777777777771</v>
      </c>
      <c r="V36" s="9">
        <v>6.9</v>
      </c>
      <c r="W36" s="15">
        <v>63.6</v>
      </c>
      <c r="X36" s="15">
        <v>14.2</v>
      </c>
      <c r="Y36" s="15">
        <v>41.4</v>
      </c>
      <c r="Z36" s="19">
        <f t="shared" si="4"/>
        <v>0.63600000000000001</v>
      </c>
      <c r="AA36" s="15">
        <f t="shared" si="5"/>
        <v>70.222222222222229</v>
      </c>
    </row>
    <row r="37" spans="1:27" x14ac:dyDescent="0.3">
      <c r="A37" s="10">
        <v>56</v>
      </c>
      <c r="B37" s="10" t="s">
        <v>12</v>
      </c>
      <c r="C37" s="9">
        <f t="shared" si="2"/>
        <v>0.28688524590163933</v>
      </c>
      <c r="D37" s="17">
        <v>43787</v>
      </c>
      <c r="E37" s="17">
        <v>43892</v>
      </c>
      <c r="F37" s="15">
        <v>4.4123854305818488</v>
      </c>
      <c r="G37" s="15">
        <v>0.6876145694181508</v>
      </c>
      <c r="H37" s="15">
        <v>13.482638616042172</v>
      </c>
      <c r="I37" s="15">
        <v>86.517361383957819</v>
      </c>
      <c r="J37" s="15">
        <f t="shared" si="0"/>
        <v>1.9488220289827309</v>
      </c>
      <c r="K37" s="15">
        <f t="shared" si="1"/>
        <v>12.505485354617582</v>
      </c>
      <c r="L37" s="9">
        <v>4.368951639344262</v>
      </c>
      <c r="M37" s="9">
        <v>8.4883553040260726E-2</v>
      </c>
      <c r="N37" s="15" t="s">
        <v>23</v>
      </c>
      <c r="O37" s="10">
        <v>37</v>
      </c>
      <c r="P37" s="10">
        <v>2480</v>
      </c>
      <c r="Q37" s="10" t="s">
        <v>14</v>
      </c>
      <c r="R37" s="10" t="s">
        <v>26</v>
      </c>
      <c r="S37" s="10">
        <v>46</v>
      </c>
      <c r="T37" s="10">
        <v>34</v>
      </c>
      <c r="U37" s="15">
        <f t="shared" si="3"/>
        <v>72.941176470588232</v>
      </c>
      <c r="V37" s="9">
        <v>5.0999999999999996</v>
      </c>
      <c r="W37" s="15">
        <v>59.4</v>
      </c>
      <c r="X37" s="15">
        <v>14.5</v>
      </c>
      <c r="Y37" s="15">
        <v>39.5</v>
      </c>
      <c r="Z37" s="19">
        <f t="shared" si="4"/>
        <v>0.59399999999999997</v>
      </c>
      <c r="AA37" s="15">
        <f t="shared" si="5"/>
        <v>53.913043478260867</v>
      </c>
    </row>
    <row r="38" spans="1:27" x14ac:dyDescent="0.3">
      <c r="A38" s="10">
        <v>58</v>
      </c>
      <c r="B38" s="10" t="s">
        <v>12</v>
      </c>
      <c r="C38" s="9">
        <f t="shared" si="2"/>
        <v>0.27049180327868855</v>
      </c>
      <c r="D38" s="17">
        <v>43807</v>
      </c>
      <c r="E38" s="17">
        <v>43906</v>
      </c>
      <c r="F38" s="15">
        <v>5.4926468277439024</v>
      </c>
      <c r="G38" s="15">
        <v>1.7273531722560973</v>
      </c>
      <c r="H38" s="15">
        <v>23.924559172522127</v>
      </c>
      <c r="I38" s="15">
        <v>76.075440827477877</v>
      </c>
      <c r="J38" s="15">
        <f t="shared" si="0"/>
        <v>4.5968485219805189</v>
      </c>
      <c r="K38" s="15">
        <f t="shared" si="1"/>
        <v>14.617083441539624</v>
      </c>
      <c r="L38" s="9">
        <v>4.31162868852459</v>
      </c>
      <c r="M38" s="9">
        <v>2.1062388816503717</v>
      </c>
      <c r="N38" s="15" t="s">
        <v>23</v>
      </c>
      <c r="O38" s="10">
        <v>40</v>
      </c>
      <c r="P38" s="10">
        <v>3040</v>
      </c>
      <c r="Q38" s="10" t="s">
        <v>14</v>
      </c>
      <c r="R38" s="10" t="s">
        <v>26</v>
      </c>
      <c r="S38" s="10">
        <v>49</v>
      </c>
      <c r="T38" s="10">
        <v>35</v>
      </c>
      <c r="U38" s="15">
        <f t="shared" si="3"/>
        <v>86.857142857142861</v>
      </c>
      <c r="V38" s="9">
        <v>7.22</v>
      </c>
      <c r="W38" s="15">
        <v>61.3</v>
      </c>
      <c r="X38" s="15">
        <v>17.100000000000001</v>
      </c>
      <c r="Y38" s="15">
        <v>42.5</v>
      </c>
      <c r="Z38" s="19">
        <f t="shared" si="4"/>
        <v>0.61299999999999999</v>
      </c>
      <c r="AA38" s="15">
        <f t="shared" si="5"/>
        <v>62.04081632653061</v>
      </c>
    </row>
    <row r="39" spans="1:27" x14ac:dyDescent="0.3">
      <c r="A39" s="10">
        <v>59</v>
      </c>
      <c r="B39" s="10" t="s">
        <v>12</v>
      </c>
      <c r="C39" s="9">
        <f t="shared" si="2"/>
        <v>0.27322404371584702</v>
      </c>
      <c r="D39" s="21">
        <v>43806</v>
      </c>
      <c r="E39" s="17">
        <v>43906</v>
      </c>
      <c r="F39" s="15">
        <v>4.5735966446394318</v>
      </c>
      <c r="G39" s="15">
        <v>0.94140335536056785</v>
      </c>
      <c r="H39" s="15">
        <v>17.069870450780922</v>
      </c>
      <c r="I39" s="15">
        <v>82.930129549219075</v>
      </c>
      <c r="J39" s="15">
        <f t="shared" si="0"/>
        <v>2.7602603541956978</v>
      </c>
      <c r="K39" s="15">
        <f t="shared" si="1"/>
        <v>13.410104629853842</v>
      </c>
      <c r="L39" s="9">
        <v>4.3211825136612028</v>
      </c>
      <c r="M39" s="9">
        <v>0.48849157268061422</v>
      </c>
      <c r="N39" s="15" t="s">
        <v>23</v>
      </c>
      <c r="O39" s="10">
        <v>37</v>
      </c>
      <c r="P39" s="10">
        <v>2550</v>
      </c>
      <c r="Q39" s="10" t="s">
        <v>14</v>
      </c>
      <c r="R39" s="10" t="s">
        <v>26</v>
      </c>
      <c r="S39" s="10">
        <v>46</v>
      </c>
      <c r="T39" s="10">
        <v>33</v>
      </c>
      <c r="U39" s="15">
        <f t="shared" si="3"/>
        <v>77.272727272727266</v>
      </c>
      <c r="V39" s="9">
        <v>5.52</v>
      </c>
      <c r="W39" s="15">
        <v>58.4</v>
      </c>
      <c r="X39" s="15">
        <v>13.2</v>
      </c>
      <c r="Y39" s="15">
        <v>39.799999999999997</v>
      </c>
      <c r="Z39" s="19">
        <f t="shared" si="4"/>
        <v>0.58399999999999996</v>
      </c>
      <c r="AA39" s="15">
        <f t="shared" si="5"/>
        <v>55.434782608695649</v>
      </c>
    </row>
    <row r="40" spans="1:27" x14ac:dyDescent="0.3">
      <c r="A40" s="10">
        <v>60</v>
      </c>
      <c r="B40" s="10" t="s">
        <v>56</v>
      </c>
      <c r="C40" s="9">
        <f t="shared" si="2"/>
        <v>0.27868852459016391</v>
      </c>
      <c r="D40" s="21">
        <v>43804</v>
      </c>
      <c r="E40" s="17">
        <v>43906</v>
      </c>
      <c r="F40" s="15">
        <v>5.8605615514120446</v>
      </c>
      <c r="G40" s="15">
        <v>1.5644384485879552</v>
      </c>
      <c r="H40" s="15">
        <v>21.069878095460677</v>
      </c>
      <c r="I40" s="15">
        <v>78.93012190453932</v>
      </c>
      <c r="J40" s="15">
        <f t="shared" si="0"/>
        <v>4.3601841928755922</v>
      </c>
      <c r="K40" s="15">
        <f t="shared" si="1"/>
        <v>16.333738064866164</v>
      </c>
      <c r="L40" s="9">
        <v>4.6865524590163936</v>
      </c>
      <c r="M40" s="9">
        <v>1.9890809643714165</v>
      </c>
      <c r="N40" s="15" t="s">
        <v>24</v>
      </c>
      <c r="O40" s="10">
        <v>41</v>
      </c>
      <c r="P40" s="10">
        <v>3360</v>
      </c>
      <c r="Q40" s="10" t="s">
        <v>14</v>
      </c>
      <c r="R40" s="10" t="s">
        <v>29</v>
      </c>
      <c r="S40" s="10">
        <v>52</v>
      </c>
      <c r="T40" s="10">
        <v>35</v>
      </c>
      <c r="U40" s="15">
        <f t="shared" si="3"/>
        <v>96</v>
      </c>
      <c r="V40" s="9">
        <v>7.42</v>
      </c>
      <c r="W40" s="15">
        <v>59.9</v>
      </c>
      <c r="X40" s="15">
        <v>14.9</v>
      </c>
      <c r="Y40" s="15">
        <v>42.2</v>
      </c>
      <c r="Z40" s="19">
        <f t="shared" si="4"/>
        <v>0.59899999999999998</v>
      </c>
      <c r="AA40" s="15">
        <f t="shared" si="5"/>
        <v>64.615384615384613</v>
      </c>
    </row>
    <row r="41" spans="1:27" x14ac:dyDescent="0.3">
      <c r="A41" s="10">
        <v>61</v>
      </c>
      <c r="B41" s="10" t="s">
        <v>12</v>
      </c>
      <c r="C41" s="9">
        <f t="shared" si="2"/>
        <v>0.27322404371584702</v>
      </c>
      <c r="D41" s="21">
        <v>43809</v>
      </c>
      <c r="E41" s="17">
        <v>43909</v>
      </c>
      <c r="F41" s="15">
        <v>5.3891135037643716</v>
      </c>
      <c r="G41" s="15">
        <v>1.8408864962356288</v>
      </c>
      <c r="H41" s="15">
        <v>25.461777264669834</v>
      </c>
      <c r="I41" s="15">
        <v>74.53822273533018</v>
      </c>
      <c r="J41" s="15">
        <f t="shared" si="0"/>
        <v>5.0628188417658224</v>
      </c>
      <c r="K41" s="15">
        <f t="shared" si="1"/>
        <v>14.821177428953552</v>
      </c>
      <c r="L41" s="9">
        <v>4.3211825136612028</v>
      </c>
      <c r="M41" s="9">
        <v>1.9189937910520267</v>
      </c>
      <c r="N41" s="15" t="s">
        <v>24</v>
      </c>
      <c r="O41" s="10">
        <v>41</v>
      </c>
      <c r="P41" s="10">
        <v>3370</v>
      </c>
      <c r="Q41" s="10" t="s">
        <v>14</v>
      </c>
      <c r="R41" s="10" t="s">
        <v>29</v>
      </c>
      <c r="S41" s="10">
        <v>50</v>
      </c>
      <c r="T41" s="10">
        <v>36</v>
      </c>
      <c r="U41" s="15">
        <f t="shared" si="3"/>
        <v>93.611111111111114</v>
      </c>
      <c r="V41" s="9">
        <v>7.24</v>
      </c>
      <c r="W41" s="15">
        <v>60.3</v>
      </c>
      <c r="X41" s="15">
        <v>15.2</v>
      </c>
      <c r="Y41" s="15">
        <v>41.9</v>
      </c>
      <c r="Z41" s="19">
        <f t="shared" si="4"/>
        <v>0.60299999999999998</v>
      </c>
      <c r="AA41" s="15">
        <f t="shared" si="5"/>
        <v>67.400000000000006</v>
      </c>
    </row>
    <row r="42" spans="1:27" x14ac:dyDescent="0.3">
      <c r="A42" s="10">
        <v>62</v>
      </c>
      <c r="B42" s="10" t="s">
        <v>56</v>
      </c>
      <c r="C42" s="9">
        <f t="shared" si="2"/>
        <v>0.28415300546448086</v>
      </c>
      <c r="D42" s="21">
        <v>43781</v>
      </c>
      <c r="E42" s="17">
        <v>43885</v>
      </c>
      <c r="F42" s="15">
        <v>5.0404229367282545</v>
      </c>
      <c r="G42" s="15">
        <v>1.6545770632717458</v>
      </c>
      <c r="H42" s="15">
        <v>24.713623051108975</v>
      </c>
      <c r="I42" s="15">
        <v>75.286376948891032</v>
      </c>
      <c r="J42" s="15">
        <f t="shared" si="0"/>
        <v>4.5504293438054226</v>
      </c>
      <c r="K42" s="15">
        <f t="shared" si="1"/>
        <v>13.86220620701978</v>
      </c>
      <c r="L42" s="9">
        <v>4.7080672131147541</v>
      </c>
      <c r="M42" s="9">
        <v>0.59162929274534659</v>
      </c>
      <c r="N42" s="15" t="s">
        <v>24</v>
      </c>
      <c r="O42" s="10">
        <v>39</v>
      </c>
      <c r="P42" s="10">
        <v>3320</v>
      </c>
      <c r="Q42" s="10" t="s">
        <v>14</v>
      </c>
      <c r="R42" s="10" t="s">
        <v>29</v>
      </c>
      <c r="V42" s="9">
        <v>6.7</v>
      </c>
      <c r="W42" s="15">
        <v>60.3</v>
      </c>
      <c r="X42" s="15">
        <v>15</v>
      </c>
      <c r="Y42" s="15">
        <v>42.3</v>
      </c>
      <c r="Z42" s="19">
        <f t="shared" si="4"/>
        <v>0.60299999999999998</v>
      </c>
    </row>
    <row r="43" spans="1:27" x14ac:dyDescent="0.3">
      <c r="A43" s="10">
        <v>63</v>
      </c>
      <c r="B43" s="10" t="s">
        <v>12</v>
      </c>
      <c r="C43" s="9">
        <f t="shared" si="2"/>
        <v>0.26775956284153007</v>
      </c>
      <c r="D43" s="21">
        <v>43811</v>
      </c>
      <c r="E43" s="17">
        <v>43909</v>
      </c>
      <c r="F43" s="15">
        <v>4.4988992970296859</v>
      </c>
      <c r="G43" s="15">
        <v>2.1011007029703137</v>
      </c>
      <c r="H43" s="15">
        <v>31.834859135913845</v>
      </c>
      <c r="I43" s="15">
        <v>68.165140864086155</v>
      </c>
      <c r="J43" s="15">
        <f t="shared" si="0"/>
        <v>5.8169847341793455</v>
      </c>
      <c r="K43" s="15">
        <f t="shared" si="1"/>
        <v>12.455389927020374</v>
      </c>
      <c r="L43" s="9">
        <v>4.3020748633879782</v>
      </c>
      <c r="M43" s="9">
        <v>0.3846556628173084</v>
      </c>
      <c r="N43" s="15" t="s">
        <v>24</v>
      </c>
      <c r="O43" s="10">
        <v>39</v>
      </c>
      <c r="P43" s="10">
        <v>3330</v>
      </c>
      <c r="Q43" s="10" t="s">
        <v>14</v>
      </c>
      <c r="R43" s="10" t="s">
        <v>29</v>
      </c>
      <c r="S43" s="10">
        <v>56</v>
      </c>
      <c r="T43" s="10">
        <v>35</v>
      </c>
      <c r="U43" s="15">
        <f t="shared" si="3"/>
        <v>95.142857142857139</v>
      </c>
      <c r="V43" s="9">
        <v>6.6</v>
      </c>
      <c r="W43" s="15">
        <v>60.1</v>
      </c>
      <c r="X43" s="15">
        <v>14.5</v>
      </c>
      <c r="Y43" s="15">
        <v>41.6</v>
      </c>
      <c r="Z43" s="19">
        <f t="shared" si="4"/>
        <v>0.60099999999999998</v>
      </c>
      <c r="AA43" s="15">
        <f t="shared" si="5"/>
        <v>59.464285714285715</v>
      </c>
    </row>
    <row r="44" spans="1:27" x14ac:dyDescent="0.3">
      <c r="A44" s="10">
        <v>64</v>
      </c>
      <c r="B44" s="10" t="s">
        <v>56</v>
      </c>
      <c r="C44" s="9">
        <f t="shared" si="2"/>
        <v>0.28142076502732238</v>
      </c>
      <c r="D44" s="21">
        <v>43778</v>
      </c>
      <c r="E44" s="17">
        <v>43881</v>
      </c>
      <c r="F44" s="15">
        <v>5.2151897263143958</v>
      </c>
      <c r="G44" s="15">
        <v>1.2348102736856044</v>
      </c>
      <c r="H44" s="15">
        <v>19.144345328458982</v>
      </c>
      <c r="I44" s="15">
        <v>80.855654671541018</v>
      </c>
      <c r="J44" s="15">
        <f t="shared" si="0"/>
        <v>3.2647505418351628</v>
      </c>
      <c r="K44" s="15">
        <f t="shared" si="1"/>
        <v>13.788590723284807</v>
      </c>
      <c r="L44" s="9">
        <v>4.6973098360655738</v>
      </c>
      <c r="M44" s="9">
        <v>0.91252927660731031</v>
      </c>
      <c r="N44" s="15" t="s">
        <v>24</v>
      </c>
      <c r="O44" s="10">
        <v>39</v>
      </c>
      <c r="P44" s="10">
        <v>3470</v>
      </c>
      <c r="Q44" s="10" t="s">
        <v>14</v>
      </c>
      <c r="R44" s="10" t="s">
        <v>29</v>
      </c>
      <c r="S44" s="10">
        <v>44</v>
      </c>
      <c r="T44" s="10">
        <v>32</v>
      </c>
      <c r="U44" s="15">
        <f t="shared" si="3"/>
        <v>108.4375</v>
      </c>
      <c r="V44" s="9">
        <v>6.45</v>
      </c>
      <c r="W44" s="15">
        <v>61.5</v>
      </c>
      <c r="X44" s="15">
        <v>14.2</v>
      </c>
      <c r="Y44" s="15">
        <v>43</v>
      </c>
      <c r="Z44" s="19">
        <f t="shared" si="4"/>
        <v>0.61499999999999999</v>
      </c>
      <c r="AA44" s="15">
        <f t="shared" si="5"/>
        <v>78.86363636363636</v>
      </c>
    </row>
    <row r="45" spans="1:27" x14ac:dyDescent="0.3">
      <c r="A45" s="10">
        <v>65</v>
      </c>
      <c r="B45" s="10" t="s">
        <v>56</v>
      </c>
      <c r="C45" s="9">
        <f t="shared" si="2"/>
        <v>0.26775956284153007</v>
      </c>
      <c r="D45" s="21">
        <v>43811</v>
      </c>
      <c r="E45" s="17">
        <v>43909</v>
      </c>
      <c r="F45" s="15">
        <v>5.5468050006388614</v>
      </c>
      <c r="G45" s="15">
        <v>1.933194999361139</v>
      </c>
      <c r="H45" s="15">
        <v>25.844852932635547</v>
      </c>
      <c r="I45" s="15">
        <v>74.155147067364453</v>
      </c>
      <c r="J45" s="15">
        <f t="shared" si="0"/>
        <v>5.534784312233243</v>
      </c>
      <c r="K45" s="15">
        <f t="shared" si="1"/>
        <v>15.880637654607213</v>
      </c>
      <c r="L45" s="9">
        <v>4.6435229508196727</v>
      </c>
      <c r="M45" s="9">
        <v>1.5696639438363409</v>
      </c>
      <c r="N45" s="15" t="s">
        <v>24</v>
      </c>
      <c r="O45" s="10">
        <v>40</v>
      </c>
      <c r="P45" s="10">
        <v>2765</v>
      </c>
      <c r="Q45" s="10" t="s">
        <v>15</v>
      </c>
      <c r="R45" s="10" t="s">
        <v>28</v>
      </c>
      <c r="S45" s="10">
        <v>47</v>
      </c>
      <c r="T45" s="10">
        <v>36</v>
      </c>
      <c r="U45" s="15">
        <f t="shared" si="3"/>
        <v>76.805555555555557</v>
      </c>
      <c r="V45" s="9">
        <v>7.49</v>
      </c>
      <c r="W45" s="15">
        <v>59.1</v>
      </c>
      <c r="X45" s="15">
        <v>15.2</v>
      </c>
      <c r="Y45" s="15">
        <v>42.5</v>
      </c>
      <c r="Z45" s="19">
        <f t="shared" si="4"/>
        <v>0.59099999999999997</v>
      </c>
      <c r="AA45" s="15">
        <f t="shared" si="5"/>
        <v>58.829787234042556</v>
      </c>
    </row>
    <row r="46" spans="1:27" x14ac:dyDescent="0.3">
      <c r="A46" s="10">
        <v>69</v>
      </c>
      <c r="B46" s="10" t="s">
        <v>12</v>
      </c>
      <c r="C46" s="9">
        <f t="shared" si="2"/>
        <v>0.2650273224043716</v>
      </c>
      <c r="D46" s="21">
        <v>43816</v>
      </c>
      <c r="E46" s="17">
        <v>43913</v>
      </c>
      <c r="F46" s="15">
        <v>4.867783088656422</v>
      </c>
      <c r="G46" s="15">
        <v>0.48721691134357847</v>
      </c>
      <c r="H46" s="15">
        <v>9.0983550204216339</v>
      </c>
      <c r="I46" s="15">
        <v>90.901644979578364</v>
      </c>
      <c r="J46" s="15">
        <f t="shared" si="0"/>
        <v>1.4383891054179165</v>
      </c>
      <c r="K46" s="15">
        <f t="shared" si="1"/>
        <v>14.370942385707599</v>
      </c>
      <c r="L46" s="9">
        <v>4.2925210382513663</v>
      </c>
      <c r="M46" s="9">
        <v>1.0866036198004585</v>
      </c>
      <c r="N46" s="15" t="s">
        <v>23</v>
      </c>
      <c r="O46" s="10">
        <v>38</v>
      </c>
      <c r="P46" s="10">
        <v>2900</v>
      </c>
      <c r="Q46" s="10" t="s">
        <v>14</v>
      </c>
      <c r="R46" s="10" t="s">
        <v>26</v>
      </c>
      <c r="S46" s="10">
        <v>52</v>
      </c>
      <c r="T46" s="10">
        <v>33</v>
      </c>
      <c r="U46" s="15">
        <f t="shared" si="3"/>
        <v>87.878787878787875</v>
      </c>
      <c r="V46" s="9">
        <v>5.36</v>
      </c>
      <c r="W46" s="15">
        <v>58.2</v>
      </c>
      <c r="X46" s="15">
        <v>12.5</v>
      </c>
      <c r="Y46" s="15">
        <v>39.5</v>
      </c>
      <c r="Z46" s="19">
        <f t="shared" si="4"/>
        <v>0.58200000000000007</v>
      </c>
      <c r="AA46" s="15">
        <f t="shared" si="5"/>
        <v>55.769230769230766</v>
      </c>
    </row>
    <row r="47" spans="1:27" x14ac:dyDescent="0.3">
      <c r="A47" s="10">
        <v>74</v>
      </c>
      <c r="B47" s="10" t="s">
        <v>12</v>
      </c>
      <c r="C47" s="9">
        <f t="shared" si="2"/>
        <v>0.27322404371584702</v>
      </c>
      <c r="D47" s="21">
        <v>43792</v>
      </c>
      <c r="E47" s="17">
        <v>43892</v>
      </c>
      <c r="F47" s="15">
        <v>4.8416012521500287</v>
      </c>
      <c r="G47" s="15">
        <v>1.4333987478499717</v>
      </c>
      <c r="H47" s="15">
        <v>22.84300793386409</v>
      </c>
      <c r="I47" s="15">
        <v>77.156992066135913</v>
      </c>
      <c r="J47" s="15">
        <f t="shared" si="0"/>
        <v>3.5214835444079058</v>
      </c>
      <c r="K47" s="15">
        <f t="shared" si="1"/>
        <v>11.894540276112727</v>
      </c>
      <c r="L47" s="9">
        <v>4.3211825136612028</v>
      </c>
      <c r="M47" s="9">
        <v>0.98180512664561259</v>
      </c>
      <c r="N47" s="15" t="s">
        <v>24</v>
      </c>
      <c r="O47" s="10">
        <v>38</v>
      </c>
      <c r="P47" s="10">
        <v>2970</v>
      </c>
      <c r="Q47" s="10" t="s">
        <v>14</v>
      </c>
      <c r="R47" s="10" t="s">
        <v>29</v>
      </c>
      <c r="S47" s="10">
        <v>52</v>
      </c>
      <c r="T47" s="10">
        <v>33</v>
      </c>
      <c r="U47" s="15">
        <f t="shared" si="3"/>
        <v>90</v>
      </c>
      <c r="V47" s="9">
        <v>6.28</v>
      </c>
      <c r="W47" s="15">
        <v>63.8</v>
      </c>
      <c r="X47" s="15">
        <v>13.3</v>
      </c>
      <c r="Y47" s="15">
        <v>40.5</v>
      </c>
      <c r="Z47" s="19">
        <f t="shared" si="4"/>
        <v>0.63800000000000001</v>
      </c>
      <c r="AA47" s="15">
        <f t="shared" si="5"/>
        <v>57.115384615384613</v>
      </c>
    </row>
    <row r="48" spans="1:27" x14ac:dyDescent="0.3">
      <c r="A48" s="10">
        <v>75</v>
      </c>
      <c r="B48" s="10" t="s">
        <v>56</v>
      </c>
      <c r="C48" s="9">
        <f t="shared" si="2"/>
        <v>0.26775956284153007</v>
      </c>
      <c r="D48" s="21">
        <v>43794</v>
      </c>
      <c r="E48" s="17">
        <v>43892</v>
      </c>
      <c r="F48" s="15">
        <v>5.0333916574732935</v>
      </c>
      <c r="G48" s="15">
        <v>1.3416083425267065</v>
      </c>
      <c r="H48" s="15">
        <v>21.044836745516964</v>
      </c>
      <c r="I48" s="15">
        <v>78.95516325448304</v>
      </c>
      <c r="J48" s="15">
        <f t="shared" si="0"/>
        <v>3.6653461991030847</v>
      </c>
      <c r="K48" s="15">
        <f t="shared" si="1"/>
        <v>13.751496912706219</v>
      </c>
      <c r="L48" s="9">
        <v>4.6435229508196727</v>
      </c>
      <c r="M48" s="9">
        <v>0.7006724385338009</v>
      </c>
      <c r="N48" s="15" t="s">
        <v>24</v>
      </c>
      <c r="O48" s="10">
        <v>38</v>
      </c>
      <c r="P48" s="10">
        <v>2660</v>
      </c>
      <c r="Q48" s="10" t="s">
        <v>14</v>
      </c>
      <c r="R48" s="10" t="s">
        <v>29</v>
      </c>
      <c r="T48" s="10">
        <v>33</v>
      </c>
      <c r="U48" s="15">
        <f t="shared" si="3"/>
        <v>80.606060606060609</v>
      </c>
      <c r="V48" s="9">
        <v>6.38</v>
      </c>
      <c r="W48" s="15">
        <v>60.5</v>
      </c>
      <c r="X48" s="15">
        <v>16.399999999999999</v>
      </c>
      <c r="Y48" s="15">
        <v>41.3</v>
      </c>
      <c r="Z48" s="19">
        <f t="shared" si="4"/>
        <v>0.60499999999999998</v>
      </c>
    </row>
    <row r="49" spans="4:4" x14ac:dyDescent="0.3">
      <c r="D49" s="21"/>
    </row>
    <row r="50" spans="4:4" x14ac:dyDescent="0.3">
      <c r="D50" s="17"/>
    </row>
    <row r="51" spans="4:4" x14ac:dyDescent="0.3">
      <c r="D51" s="17"/>
    </row>
    <row r="52" spans="4:4" x14ac:dyDescent="0.3">
      <c r="D52" s="17"/>
    </row>
    <row r="53" spans="4:4" x14ac:dyDescent="0.3">
      <c r="D53" s="17"/>
    </row>
    <row r="54" spans="4:4" x14ac:dyDescent="0.3">
      <c r="D54" s="17"/>
    </row>
    <row r="55" spans="4:4" x14ac:dyDescent="0.3">
      <c r="D55" s="17"/>
    </row>
    <row r="56" spans="4:4" x14ac:dyDescent="0.3">
      <c r="D56" s="17"/>
    </row>
    <row r="57" spans="4:4" x14ac:dyDescent="0.3">
      <c r="D57" s="17"/>
    </row>
    <row r="58" spans="4:4" x14ac:dyDescent="0.3">
      <c r="D58" s="17"/>
    </row>
    <row r="59" spans="4:4" x14ac:dyDescent="0.3">
      <c r="D59" s="17"/>
    </row>
    <row r="60" spans="4:4" x14ac:dyDescent="0.3">
      <c r="D60" s="17"/>
    </row>
  </sheetData>
  <autoFilter ref="A1:AA48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7"/>
  <sheetViews>
    <sheetView zoomScaleNormal="100" zoomScalePageLayoutView="15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D1" sqref="AD1:AD1048576"/>
    </sheetView>
  </sheetViews>
  <sheetFormatPr defaultColWidth="10.796875" defaultRowHeight="14.4" x14ac:dyDescent="0.3"/>
  <cols>
    <col min="1" max="1" width="7" style="10" bestFit="1" customWidth="1"/>
    <col min="2" max="2" width="8.09765625" style="10" bestFit="1" customWidth="1"/>
    <col min="3" max="3" width="8.59765625" style="9" customWidth="1"/>
    <col min="4" max="4" width="7.5" style="22" customWidth="1"/>
    <col min="5" max="6" width="10.796875" style="10" customWidth="1"/>
    <col min="7" max="7" width="8.5" style="10" customWidth="1"/>
    <col min="8" max="8" width="8.09765625" style="10" customWidth="1"/>
    <col min="9" max="9" width="7.796875" style="10" customWidth="1"/>
    <col min="10" max="10" width="8.3984375" style="10" customWidth="1"/>
    <col min="11" max="11" width="7.796875" style="10" customWidth="1"/>
    <col min="12" max="12" width="8.19921875" style="10" customWidth="1"/>
    <col min="13" max="13" width="10.796875" style="10" customWidth="1"/>
    <col min="14" max="14" width="8" style="10" customWidth="1"/>
    <col min="15" max="15" width="7.69921875" style="10" customWidth="1"/>
    <col min="16" max="16" width="8.19921875" style="10" customWidth="1"/>
    <col min="17" max="17" width="9.3984375" style="10" customWidth="1"/>
    <col min="18" max="18" width="10.296875" style="10" customWidth="1"/>
    <col min="19" max="19" width="7.59765625" style="10" customWidth="1"/>
    <col min="20" max="20" width="8.3984375" style="10" customWidth="1"/>
    <col min="21" max="21" width="8.796875" style="15" customWidth="1"/>
    <col min="22" max="22" width="8" style="9" customWidth="1"/>
    <col min="23" max="23" width="8.09765625" style="15" customWidth="1"/>
    <col min="24" max="24" width="7.296875" style="15" customWidth="1"/>
    <col min="25" max="25" width="8.19921875" style="15" customWidth="1"/>
    <col min="26" max="26" width="9.3984375" style="19" bestFit="1" customWidth="1"/>
    <col min="27" max="27" width="9.69921875" style="10" bestFit="1" customWidth="1"/>
    <col min="28" max="28" width="9.09765625" style="9" customWidth="1"/>
    <col min="29" max="29" width="8.69921875" style="9" customWidth="1"/>
    <col min="30" max="30" width="9.69921875" style="9" customWidth="1"/>
    <col min="31" max="16384" width="10.796875" style="10"/>
  </cols>
  <sheetData>
    <row r="1" spans="1:30" ht="28.8" x14ac:dyDescent="0.3">
      <c r="A1" s="10" t="s">
        <v>38</v>
      </c>
      <c r="B1" s="10" t="s">
        <v>0</v>
      </c>
      <c r="C1" s="9" t="s">
        <v>160</v>
      </c>
      <c r="D1" s="22" t="s">
        <v>164</v>
      </c>
      <c r="E1" s="10" t="s">
        <v>21</v>
      </c>
      <c r="F1" s="10" t="s">
        <v>39</v>
      </c>
      <c r="G1" s="10" t="s">
        <v>1</v>
      </c>
      <c r="H1" s="10" t="s">
        <v>2</v>
      </c>
      <c r="I1" s="10" t="s">
        <v>3</v>
      </c>
      <c r="J1" s="10" t="s">
        <v>4</v>
      </c>
      <c r="K1" s="15" t="s">
        <v>5</v>
      </c>
      <c r="L1" s="15" t="s">
        <v>6</v>
      </c>
      <c r="M1" s="10" t="s">
        <v>40</v>
      </c>
      <c r="N1" s="15" t="s">
        <v>7</v>
      </c>
      <c r="O1" s="15" t="s">
        <v>37</v>
      </c>
      <c r="P1" s="10" t="s">
        <v>167</v>
      </c>
      <c r="Q1" s="10" t="s">
        <v>13</v>
      </c>
      <c r="R1" s="10" t="s">
        <v>25</v>
      </c>
      <c r="S1" s="10" t="s">
        <v>166</v>
      </c>
      <c r="T1" s="10" t="s">
        <v>165</v>
      </c>
      <c r="U1" s="15" t="s">
        <v>32</v>
      </c>
      <c r="V1" s="9" t="s">
        <v>8</v>
      </c>
      <c r="W1" s="15" t="s">
        <v>9</v>
      </c>
      <c r="X1" s="15" t="s">
        <v>10</v>
      </c>
      <c r="Y1" s="15" t="s">
        <v>168</v>
      </c>
      <c r="Z1" s="19" t="s">
        <v>11</v>
      </c>
      <c r="AA1" s="9" t="s">
        <v>16</v>
      </c>
      <c r="AB1" s="9" t="s">
        <v>22</v>
      </c>
      <c r="AC1" s="9" t="s">
        <v>31</v>
      </c>
      <c r="AD1" s="9" t="s">
        <v>30</v>
      </c>
    </row>
    <row r="2" spans="1:30" x14ac:dyDescent="0.3">
      <c r="A2" s="10">
        <v>2</v>
      </c>
      <c r="B2" s="10" t="s">
        <v>35</v>
      </c>
      <c r="C2" s="9">
        <f>(F2-E2)/366</f>
        <v>0.51092896174863389</v>
      </c>
      <c r="D2" s="22">
        <f>F2-E2</f>
        <v>187</v>
      </c>
      <c r="E2" s="17">
        <v>43593</v>
      </c>
      <c r="F2" s="17">
        <v>43780</v>
      </c>
      <c r="G2" s="15">
        <v>5.3538392678572126</v>
      </c>
      <c r="H2" s="15">
        <v>1.496160732142787</v>
      </c>
      <c r="I2" s="15">
        <v>21.841762513033387</v>
      </c>
      <c r="J2" s="15">
        <v>78.158237486966613</v>
      </c>
      <c r="K2" s="15">
        <v>4.2690853615286777</v>
      </c>
      <c r="L2" s="15">
        <v>15.276431439055683</v>
      </c>
      <c r="M2" s="15" t="s">
        <v>23</v>
      </c>
      <c r="N2" s="10">
        <v>39</v>
      </c>
      <c r="O2" s="10">
        <f>N2*7</f>
        <v>273</v>
      </c>
      <c r="P2" s="10">
        <v>2795</v>
      </c>
      <c r="Q2" s="10" t="s">
        <v>14</v>
      </c>
      <c r="R2" s="10" t="s">
        <v>26</v>
      </c>
      <c r="S2" s="10">
        <v>49</v>
      </c>
      <c r="T2" s="10">
        <v>36</v>
      </c>
      <c r="U2" s="15">
        <f>P2/T2</f>
        <v>77.638888888888886</v>
      </c>
      <c r="V2" s="9">
        <v>6.85</v>
      </c>
      <c r="W2" s="15">
        <v>59.2</v>
      </c>
      <c r="X2" s="15">
        <v>42.7</v>
      </c>
      <c r="Y2" s="15">
        <f t="shared" ref="Y2:Y48" si="0">(V2*1000)/X2</f>
        <v>160.4215456674473</v>
      </c>
      <c r="Z2" s="19">
        <v>0.59200000000000008</v>
      </c>
      <c r="AA2" s="10" t="s">
        <v>18</v>
      </c>
      <c r="AB2" s="9">
        <f>(((G2/5.109262)^0.118694)-1)/(0.118694*0.116609)</f>
        <v>0.40210403364832875</v>
      </c>
      <c r="AC2" s="9">
        <f>(3.4967*C2)+3.3658</f>
        <v>5.1523653005464478</v>
      </c>
      <c r="AD2" s="9">
        <f>(((G2/AC2)^0.118694)-1)/(0.118694*0.116609)</f>
        <v>0.32969569252864284</v>
      </c>
    </row>
    <row r="3" spans="1:30" x14ac:dyDescent="0.3">
      <c r="A3" s="10">
        <v>4</v>
      </c>
      <c r="B3" s="10" t="s">
        <v>35</v>
      </c>
      <c r="C3" s="9">
        <f t="shared" ref="C3:C57" si="1">(F3-E3)/366</f>
        <v>0.59289617486338797</v>
      </c>
      <c r="D3" s="22">
        <f t="shared" ref="D3:D57" si="2">F3-E3</f>
        <v>217</v>
      </c>
      <c r="E3" s="17">
        <v>43658</v>
      </c>
      <c r="F3" s="17">
        <v>43875</v>
      </c>
      <c r="G3" s="15">
        <v>6.2271499491139064</v>
      </c>
      <c r="H3" s="15">
        <v>1.2778500508860935</v>
      </c>
      <c r="I3" s="15">
        <v>17.026649578762072</v>
      </c>
      <c r="J3" s="15">
        <v>82.973350421237924</v>
      </c>
      <c r="K3" s="15">
        <v>2.7798445255568907</v>
      </c>
      <c r="L3" s="15">
        <v>13.546588415332941</v>
      </c>
      <c r="M3" s="10" t="s">
        <v>24</v>
      </c>
      <c r="N3" s="10">
        <v>37</v>
      </c>
      <c r="O3" s="10">
        <f t="shared" ref="O3:O57" si="3">N3*7</f>
        <v>259</v>
      </c>
      <c r="P3" s="10">
        <v>2970</v>
      </c>
      <c r="Q3" s="10" t="s">
        <v>14</v>
      </c>
      <c r="R3" s="10" t="s">
        <v>29</v>
      </c>
      <c r="S3" s="10">
        <v>50</v>
      </c>
      <c r="T3" s="10">
        <v>33</v>
      </c>
      <c r="U3" s="15">
        <f t="shared" ref="U3:U57" si="4">P3/T3</f>
        <v>90</v>
      </c>
      <c r="V3" s="9">
        <v>7.5049999999999999</v>
      </c>
      <c r="W3" s="15">
        <v>67.8</v>
      </c>
      <c r="X3" s="15">
        <v>43.4</v>
      </c>
      <c r="Y3" s="15">
        <f t="shared" si="0"/>
        <v>172.92626728110599</v>
      </c>
      <c r="Z3" s="19">
        <v>0.67799999999999994</v>
      </c>
      <c r="AA3" s="10" t="s">
        <v>20</v>
      </c>
      <c r="AB3" s="9">
        <f>(((G3/5.109262)^0.118694)-1)/(0.118694*0.116609)</f>
        <v>1.7168959581061543</v>
      </c>
      <c r="AC3" s="9">
        <f>(3.4967*C3)+3.3658</f>
        <v>5.4389800546448086</v>
      </c>
      <c r="AD3" s="9">
        <f>(((G3/AC3)^0.118694)-1)/(0.118694*0.116609)</f>
        <v>1.1698916360206852</v>
      </c>
    </row>
    <row r="4" spans="1:30" x14ac:dyDescent="0.3">
      <c r="A4" s="10">
        <v>5</v>
      </c>
      <c r="B4" s="10" t="s">
        <v>36</v>
      </c>
      <c r="C4" s="9">
        <f t="shared" si="1"/>
        <v>0.50546448087431695</v>
      </c>
      <c r="D4" s="22">
        <f t="shared" si="2"/>
        <v>185</v>
      </c>
      <c r="E4" s="17">
        <v>43659</v>
      </c>
      <c r="F4" s="17">
        <v>43844</v>
      </c>
      <c r="G4" s="15">
        <v>6.669895593214485</v>
      </c>
      <c r="H4" s="15">
        <v>2.0201044067855145</v>
      </c>
      <c r="I4" s="15">
        <v>23.246310780040442</v>
      </c>
      <c r="J4" s="15">
        <v>76.753689219959554</v>
      </c>
      <c r="K4" s="15">
        <v>4.9165193980386412</v>
      </c>
      <c r="L4" s="15">
        <v>16.233156542197101</v>
      </c>
      <c r="M4" s="15" t="s">
        <v>23</v>
      </c>
      <c r="N4" s="10">
        <v>38</v>
      </c>
      <c r="O4" s="10">
        <f t="shared" si="3"/>
        <v>266</v>
      </c>
      <c r="P4" s="10">
        <v>3100</v>
      </c>
      <c r="Q4" s="10" t="s">
        <v>14</v>
      </c>
      <c r="R4" s="10" t="s">
        <v>26</v>
      </c>
      <c r="S4" s="10">
        <v>54</v>
      </c>
      <c r="T4" s="10">
        <v>33</v>
      </c>
      <c r="U4" s="15">
        <f t="shared" si="4"/>
        <v>93.939393939393938</v>
      </c>
      <c r="V4" s="9">
        <v>8.69</v>
      </c>
      <c r="W4" s="15">
        <v>64.099999999999994</v>
      </c>
      <c r="X4" s="15">
        <v>44.5</v>
      </c>
      <c r="Y4" s="15">
        <f t="shared" si="0"/>
        <v>195.28089887640451</v>
      </c>
      <c r="Z4" s="19">
        <v>0.6409999999999999</v>
      </c>
      <c r="AA4" s="10" t="s">
        <v>18</v>
      </c>
      <c r="AB4" s="9">
        <f>(((G4/5.552144)^0.326362)-1)/(0.326362*0.116589)</f>
        <v>1.6212604496413168</v>
      </c>
      <c r="AC4" s="9">
        <f>(3.9372*C2)+3.5893</f>
        <v>5.600929508196721</v>
      </c>
      <c r="AD4" s="9">
        <f>(((G4/AC4)^0.326362)-1)/(0.326362*0.116589)</f>
        <v>1.541708823099867</v>
      </c>
    </row>
    <row r="5" spans="1:30" x14ac:dyDescent="0.3">
      <c r="A5" s="10">
        <v>6</v>
      </c>
      <c r="B5" s="10" t="s">
        <v>35</v>
      </c>
      <c r="C5" s="9">
        <f t="shared" si="1"/>
        <v>0.51092896174863389</v>
      </c>
      <c r="D5" s="22">
        <f t="shared" si="2"/>
        <v>187</v>
      </c>
      <c r="E5" s="17">
        <v>43602</v>
      </c>
      <c r="F5" s="17">
        <v>43789</v>
      </c>
      <c r="G5" s="15">
        <v>6.0054044172278571</v>
      </c>
      <c r="H5" s="15">
        <v>2.0145955827721425</v>
      </c>
      <c r="I5" s="15">
        <v>25.119645670475592</v>
      </c>
      <c r="J5" s="15">
        <v>74.880354329524408</v>
      </c>
      <c r="K5" s="15">
        <v>4.4216089608167728</v>
      </c>
      <c r="L5" s="15">
        <v>13.180585826563197</v>
      </c>
      <c r="M5" s="15" t="s">
        <v>23</v>
      </c>
      <c r="N5" s="10">
        <v>38</v>
      </c>
      <c r="O5" s="10">
        <f t="shared" si="3"/>
        <v>266</v>
      </c>
      <c r="P5" s="10">
        <v>2400</v>
      </c>
      <c r="Q5" s="10" t="s">
        <v>15</v>
      </c>
      <c r="R5" s="10" t="s">
        <v>27</v>
      </c>
      <c r="S5" s="10">
        <v>48</v>
      </c>
      <c r="T5" s="10">
        <v>31</v>
      </c>
      <c r="U5" s="15">
        <f t="shared" si="4"/>
        <v>77.41935483870968</v>
      </c>
      <c r="V5" s="9">
        <v>8.0399999999999991</v>
      </c>
      <c r="W5" s="15">
        <v>67.5</v>
      </c>
      <c r="X5" s="15">
        <v>45.2</v>
      </c>
      <c r="Y5" s="15">
        <f t="shared" si="0"/>
        <v>177.87610619469024</v>
      </c>
      <c r="Z5" s="19">
        <v>0.67500000000000004</v>
      </c>
      <c r="AA5" s="10" t="s">
        <v>17</v>
      </c>
      <c r="AB5" s="9">
        <f>(((G5/5.109262)^0.118694)-1)/(0.118694*0.116609)</f>
        <v>1.3992461984086304</v>
      </c>
      <c r="AC5" s="9">
        <f>(3.4967*C5)+3.3658</f>
        <v>5.1523653005464478</v>
      </c>
      <c r="AD5" s="9">
        <f>(((G5/AC5)^0.118694)-1)/(0.118694*0.116609)</f>
        <v>1.3258440637284323</v>
      </c>
    </row>
    <row r="6" spans="1:30" x14ac:dyDescent="0.3">
      <c r="A6" s="10">
        <v>10</v>
      </c>
      <c r="B6" s="10" t="s">
        <v>36</v>
      </c>
      <c r="C6" s="9">
        <f t="shared" si="1"/>
        <v>0.51092896174863389</v>
      </c>
      <c r="D6" s="22">
        <f t="shared" si="2"/>
        <v>187</v>
      </c>
      <c r="E6" s="17">
        <v>43677</v>
      </c>
      <c r="F6" s="17">
        <v>43864</v>
      </c>
      <c r="G6" s="15">
        <v>5.9115104455987515</v>
      </c>
      <c r="H6" s="15">
        <v>1.8234895544012488</v>
      </c>
      <c r="I6" s="15">
        <v>23.574525590190675</v>
      </c>
      <c r="J6" s="15">
        <v>76.425474409809325</v>
      </c>
      <c r="K6" s="15">
        <v>4.0021718615116564</v>
      </c>
      <c r="L6" s="15">
        <v>12.974508522576134</v>
      </c>
      <c r="M6" s="10" t="s">
        <v>24</v>
      </c>
      <c r="N6" s="10">
        <v>38</v>
      </c>
      <c r="O6" s="10">
        <f t="shared" si="3"/>
        <v>266</v>
      </c>
      <c r="P6" s="10">
        <v>3220</v>
      </c>
      <c r="Q6" s="10" t="s">
        <v>14</v>
      </c>
      <c r="R6" s="10" t="s">
        <v>29</v>
      </c>
      <c r="S6" s="10">
        <v>51</v>
      </c>
      <c r="T6" s="10">
        <v>35</v>
      </c>
      <c r="U6" s="15">
        <f t="shared" si="4"/>
        <v>92</v>
      </c>
      <c r="V6" s="9">
        <v>7.73</v>
      </c>
      <c r="W6" s="15">
        <v>67.5</v>
      </c>
      <c r="X6" s="15">
        <v>43.8</v>
      </c>
      <c r="Y6" s="15">
        <f t="shared" si="0"/>
        <v>176.48401826484019</v>
      </c>
      <c r="Z6" s="19">
        <v>0.67500000000000004</v>
      </c>
      <c r="AA6" s="10" t="s">
        <v>20</v>
      </c>
      <c r="AB6" s="9">
        <f t="shared" ref="AB6:AB11" si="5">(((G6/5.552144)^0.326362)-1)/(0.326362*0.116589)</f>
        <v>0.54347734187774766</v>
      </c>
      <c r="AC6" s="9">
        <f t="shared" ref="AC6:AC11" si="6">(3.9372*C4)+3.5893</f>
        <v>5.5794147540983605</v>
      </c>
      <c r="AD6" s="9">
        <f t="shared" ref="AD6:AD11" si="7">(((G6/AC6)^0.326362)-1)/(0.326362*0.116589)</f>
        <v>0.50061690196985742</v>
      </c>
    </row>
    <row r="7" spans="1:30" x14ac:dyDescent="0.3">
      <c r="A7" s="10">
        <v>11</v>
      </c>
      <c r="B7" s="10" t="s">
        <v>36</v>
      </c>
      <c r="C7" s="9">
        <f t="shared" si="1"/>
        <v>0.50273224043715847</v>
      </c>
      <c r="D7" s="22">
        <f t="shared" si="2"/>
        <v>184</v>
      </c>
      <c r="E7" s="17">
        <v>43620</v>
      </c>
      <c r="F7" s="17">
        <v>43804</v>
      </c>
      <c r="G7" s="15">
        <v>6.055256692438074</v>
      </c>
      <c r="H7" s="15">
        <v>1.8447433075619264</v>
      </c>
      <c r="I7" s="15">
        <v>23.351181108378814</v>
      </c>
      <c r="J7" s="15">
        <v>76.64881889162119</v>
      </c>
      <c r="K7" s="15">
        <f>H7/(Z7^2)</f>
        <v>4.1589862555391583</v>
      </c>
      <c r="L7" s="15">
        <f>G7/(Z7^2)</f>
        <v>13.651617140649829</v>
      </c>
      <c r="M7" s="15" t="s">
        <v>23</v>
      </c>
      <c r="N7" s="10">
        <v>40</v>
      </c>
      <c r="O7" s="10">
        <f t="shared" si="3"/>
        <v>280</v>
      </c>
      <c r="P7" s="10">
        <v>3370</v>
      </c>
      <c r="Q7" s="10" t="s">
        <v>14</v>
      </c>
      <c r="R7" s="10" t="s">
        <v>26</v>
      </c>
      <c r="S7" s="10">
        <v>54</v>
      </c>
      <c r="T7" s="10">
        <v>36</v>
      </c>
      <c r="U7" s="15">
        <f t="shared" si="4"/>
        <v>93.611111111111114</v>
      </c>
      <c r="V7" s="9">
        <v>7.9</v>
      </c>
      <c r="W7" s="15">
        <v>66.599999999999994</v>
      </c>
      <c r="X7" s="15">
        <v>45.6</v>
      </c>
      <c r="Y7" s="15">
        <f t="shared" si="0"/>
        <v>173.24561403508773</v>
      </c>
      <c r="Z7" s="19">
        <f>W7/100</f>
        <v>0.66599999999999993</v>
      </c>
      <c r="AA7" s="10" t="s">
        <v>18</v>
      </c>
      <c r="AB7" s="9">
        <f t="shared" si="5"/>
        <v>0.75463464383268331</v>
      </c>
      <c r="AC7" s="9">
        <f t="shared" si="6"/>
        <v>5.600929508196721</v>
      </c>
      <c r="AD7" s="9">
        <f t="shared" si="7"/>
        <v>0.67755383324725749</v>
      </c>
    </row>
    <row r="8" spans="1:30" x14ac:dyDescent="0.3">
      <c r="A8" s="10">
        <v>12</v>
      </c>
      <c r="B8" s="10" t="s">
        <v>36</v>
      </c>
      <c r="C8" s="9">
        <f t="shared" si="1"/>
        <v>0.53825136612021862</v>
      </c>
      <c r="D8" s="22">
        <f t="shared" si="2"/>
        <v>197</v>
      </c>
      <c r="E8" s="17">
        <v>43649</v>
      </c>
      <c r="F8" s="17">
        <v>43846</v>
      </c>
      <c r="G8" s="15">
        <v>6.6268181369146326</v>
      </c>
      <c r="H8" s="15">
        <v>1.3031818630853671</v>
      </c>
      <c r="I8" s="15">
        <v>16.433566999815476</v>
      </c>
      <c r="J8" s="15">
        <v>83.566433000184531</v>
      </c>
      <c r="K8" s="15">
        <v>3.1227699467199139</v>
      </c>
      <c r="L8" s="15">
        <v>15.87961673387705</v>
      </c>
      <c r="M8" s="10" t="s">
        <v>24</v>
      </c>
      <c r="N8" s="10">
        <v>39</v>
      </c>
      <c r="O8" s="10">
        <f t="shared" si="3"/>
        <v>273</v>
      </c>
      <c r="P8" s="10">
        <v>3200</v>
      </c>
      <c r="Q8" s="10" t="s">
        <v>14</v>
      </c>
      <c r="R8" s="10" t="s">
        <v>29</v>
      </c>
      <c r="S8" s="10">
        <v>47</v>
      </c>
      <c r="T8" s="10">
        <v>35</v>
      </c>
      <c r="U8" s="15">
        <f t="shared" si="4"/>
        <v>91.428571428571431</v>
      </c>
      <c r="V8" s="9">
        <v>7.93</v>
      </c>
      <c r="W8" s="15">
        <v>64.599999999999994</v>
      </c>
      <c r="X8" s="15">
        <v>44.4</v>
      </c>
      <c r="Y8" s="15">
        <f t="shared" si="0"/>
        <v>178.6036036036036</v>
      </c>
      <c r="Z8" s="19">
        <v>0.64599999999999991</v>
      </c>
      <c r="AA8" s="10" t="s">
        <v>20</v>
      </c>
      <c r="AB8" s="9">
        <f t="shared" si="5"/>
        <v>1.562319380600572</v>
      </c>
      <c r="AC8" s="9">
        <f t="shared" si="6"/>
        <v>5.600929508196721</v>
      </c>
      <c r="AD8" s="9">
        <f t="shared" si="7"/>
        <v>1.4829357995210466</v>
      </c>
    </row>
    <row r="9" spans="1:30" x14ac:dyDescent="0.3">
      <c r="A9" s="10">
        <v>14</v>
      </c>
      <c r="B9" s="10" t="s">
        <v>36</v>
      </c>
      <c r="C9" s="9">
        <f t="shared" si="1"/>
        <v>0.51092896174863389</v>
      </c>
      <c r="D9" s="22">
        <f t="shared" si="2"/>
        <v>187</v>
      </c>
      <c r="E9" s="17">
        <v>43698</v>
      </c>
      <c r="F9" s="17">
        <v>43885</v>
      </c>
      <c r="G9" s="15">
        <v>6.0647870227955698</v>
      </c>
      <c r="H9" s="15">
        <v>2.315212977204431</v>
      </c>
      <c r="I9" s="15">
        <v>27.627839823441896</v>
      </c>
      <c r="J9" s="15">
        <v>72.372160176558111</v>
      </c>
      <c r="K9" s="15">
        <v>4.9776252724100036</v>
      </c>
      <c r="L9" s="15">
        <v>13.039075650354677</v>
      </c>
      <c r="M9" s="15" t="s">
        <v>23</v>
      </c>
      <c r="N9" s="10">
        <v>39</v>
      </c>
      <c r="O9" s="10">
        <f t="shared" si="3"/>
        <v>273</v>
      </c>
      <c r="P9" s="10">
        <v>3250</v>
      </c>
      <c r="Q9" s="10" t="s">
        <v>14</v>
      </c>
      <c r="R9" s="10" t="s">
        <v>26</v>
      </c>
      <c r="S9" s="10">
        <v>48</v>
      </c>
      <c r="T9" s="10">
        <v>33</v>
      </c>
      <c r="U9" s="15">
        <f t="shared" si="4"/>
        <v>98.484848484848484</v>
      </c>
      <c r="V9" s="9">
        <v>8.3800000000000008</v>
      </c>
      <c r="W9" s="15">
        <v>68.2</v>
      </c>
      <c r="X9" s="15">
        <v>43.5</v>
      </c>
      <c r="Y9" s="15">
        <f t="shared" si="0"/>
        <v>192.64367816091954</v>
      </c>
      <c r="Z9" s="19">
        <v>0.68200000000000005</v>
      </c>
      <c r="AA9" s="10" t="s">
        <v>18</v>
      </c>
      <c r="AB9" s="9">
        <f t="shared" si="5"/>
        <v>0.7685144176687545</v>
      </c>
      <c r="AC9" s="9">
        <f t="shared" si="6"/>
        <v>5.5686573770491803</v>
      </c>
      <c r="AD9" s="9">
        <f t="shared" si="7"/>
        <v>0.74230968939801822</v>
      </c>
    </row>
    <row r="10" spans="1:30" x14ac:dyDescent="0.3">
      <c r="A10" s="10">
        <v>15</v>
      </c>
      <c r="B10" s="10" t="s">
        <v>36</v>
      </c>
      <c r="C10" s="9">
        <f t="shared" si="1"/>
        <v>0.47267759562841533</v>
      </c>
      <c r="D10" s="22">
        <f t="shared" si="2"/>
        <v>173</v>
      </c>
      <c r="E10" s="17">
        <v>43699</v>
      </c>
      <c r="F10" s="17">
        <v>43872</v>
      </c>
      <c r="G10" s="15">
        <v>6.4585754422701331</v>
      </c>
      <c r="H10" s="15">
        <v>2.3164245577298672</v>
      </c>
      <c r="I10" s="15">
        <v>26.398000657890226</v>
      </c>
      <c r="J10" s="15">
        <v>73.601999342109778</v>
      </c>
      <c r="K10" s="15">
        <v>4.7956618347494802</v>
      </c>
      <c r="L10" s="15">
        <v>13.371099720035472</v>
      </c>
      <c r="M10" s="15" t="s">
        <v>23</v>
      </c>
      <c r="N10" s="10">
        <v>38</v>
      </c>
      <c r="O10" s="10">
        <f t="shared" si="3"/>
        <v>266</v>
      </c>
      <c r="P10" s="10">
        <v>2860</v>
      </c>
      <c r="Q10" s="10" t="s">
        <v>14</v>
      </c>
      <c r="R10" s="10" t="s">
        <v>26</v>
      </c>
      <c r="S10" s="10">
        <v>48</v>
      </c>
      <c r="T10" s="10">
        <v>35</v>
      </c>
      <c r="U10" s="15">
        <f t="shared" si="4"/>
        <v>81.714285714285708</v>
      </c>
      <c r="V10" s="9">
        <v>8.7899999999999991</v>
      </c>
      <c r="W10" s="15">
        <v>69.5</v>
      </c>
      <c r="X10" s="15">
        <v>45.5</v>
      </c>
      <c r="Y10" s="15">
        <f t="shared" si="0"/>
        <v>193.1868131868132</v>
      </c>
      <c r="Z10" s="19">
        <v>0.69499999999999995</v>
      </c>
      <c r="AA10" s="10" t="s">
        <v>18</v>
      </c>
      <c r="AB10" s="9">
        <f t="shared" si="5"/>
        <v>1.3296154793904789</v>
      </c>
      <c r="AC10" s="9">
        <f t="shared" si="6"/>
        <v>5.708503278688525</v>
      </c>
      <c r="AD10" s="9">
        <f t="shared" si="7"/>
        <v>1.0804843110495017</v>
      </c>
    </row>
    <row r="11" spans="1:30" x14ac:dyDescent="0.3">
      <c r="A11" s="10">
        <v>16</v>
      </c>
      <c r="B11" s="10" t="s">
        <v>36</v>
      </c>
      <c r="C11" s="9">
        <f t="shared" si="1"/>
        <v>0.50819672131147542</v>
      </c>
      <c r="D11" s="22">
        <f t="shared" si="2"/>
        <v>186</v>
      </c>
      <c r="E11" s="17">
        <v>43702</v>
      </c>
      <c r="F11" s="17">
        <v>43888</v>
      </c>
      <c r="G11" s="15">
        <v>5.9936834441270959</v>
      </c>
      <c r="H11" s="15">
        <v>2.1163165558729036</v>
      </c>
      <c r="I11" s="15">
        <v>26.095148654413116</v>
      </c>
      <c r="J11" s="15">
        <v>73.904851345586891</v>
      </c>
      <c r="K11" s="15">
        <v>4.6586580754275007</v>
      </c>
      <c r="L11" s="15">
        <v>13.19392493578154</v>
      </c>
      <c r="M11" s="10" t="s">
        <v>24</v>
      </c>
      <c r="N11" s="10">
        <v>38</v>
      </c>
      <c r="O11" s="10">
        <f t="shared" si="3"/>
        <v>266</v>
      </c>
      <c r="P11" s="10">
        <v>3330</v>
      </c>
      <c r="Q11" s="10" t="s">
        <v>14</v>
      </c>
      <c r="R11" s="10" t="s">
        <v>29</v>
      </c>
      <c r="S11" s="10">
        <v>53</v>
      </c>
      <c r="T11" s="10">
        <v>36</v>
      </c>
      <c r="U11" s="15">
        <f t="shared" si="4"/>
        <v>92.5</v>
      </c>
      <c r="V11" s="9">
        <v>8.11</v>
      </c>
      <c r="W11" s="15">
        <v>67.400000000000006</v>
      </c>
      <c r="X11" s="15">
        <v>44</v>
      </c>
      <c r="Y11" s="15">
        <f t="shared" si="0"/>
        <v>184.31818181818178</v>
      </c>
      <c r="Z11" s="19">
        <v>0.67400000000000004</v>
      </c>
      <c r="AA11" s="10" t="s">
        <v>20</v>
      </c>
      <c r="AB11" s="9">
        <f t="shared" si="5"/>
        <v>0.66460408322973508</v>
      </c>
      <c r="AC11" s="9">
        <f t="shared" si="6"/>
        <v>5.600929508196721</v>
      </c>
      <c r="AD11" s="9">
        <f t="shared" si="7"/>
        <v>0.58777995660660953</v>
      </c>
    </row>
    <row r="12" spans="1:30" x14ac:dyDescent="0.3">
      <c r="A12" s="10">
        <v>17</v>
      </c>
      <c r="B12" s="10" t="s">
        <v>35</v>
      </c>
      <c r="C12" s="9">
        <f t="shared" si="1"/>
        <v>0.50273224043715847</v>
      </c>
      <c r="D12" s="22">
        <f t="shared" si="2"/>
        <v>184</v>
      </c>
      <c r="E12" s="17">
        <v>43701</v>
      </c>
      <c r="F12" s="17">
        <v>43885</v>
      </c>
      <c r="G12" s="15">
        <v>6.4551667068072156</v>
      </c>
      <c r="H12" s="15">
        <v>3.8648332931927847</v>
      </c>
      <c r="I12" s="15">
        <v>37.44993501155799</v>
      </c>
      <c r="J12" s="15">
        <v>62.55006498844201</v>
      </c>
      <c r="K12" s="15">
        <v>8.1649567612408429</v>
      </c>
      <c r="L12" s="15">
        <v>13.63736882015451</v>
      </c>
      <c r="M12" s="10" t="s">
        <v>24</v>
      </c>
      <c r="N12" s="10">
        <v>39</v>
      </c>
      <c r="O12" s="10">
        <f t="shared" si="3"/>
        <v>273</v>
      </c>
      <c r="P12" s="10">
        <v>2900</v>
      </c>
      <c r="Q12" s="10" t="s">
        <v>14</v>
      </c>
      <c r="R12" s="10" t="s">
        <v>29</v>
      </c>
      <c r="S12" s="10">
        <v>52</v>
      </c>
      <c r="T12" s="10">
        <v>35</v>
      </c>
      <c r="U12" s="15">
        <f t="shared" si="4"/>
        <v>82.857142857142861</v>
      </c>
      <c r="V12" s="9">
        <v>10.32</v>
      </c>
      <c r="W12" s="15">
        <v>68.8</v>
      </c>
      <c r="X12" s="15">
        <v>44</v>
      </c>
      <c r="Y12" s="15">
        <f t="shared" si="0"/>
        <v>234.54545454545453</v>
      </c>
      <c r="Z12" s="19">
        <v>0.68799999999999994</v>
      </c>
      <c r="AA12" s="10" t="s">
        <v>20</v>
      </c>
      <c r="AB12" s="9">
        <f>(((G12/5.109262)^0.118694)-1)/(0.118694*0.116609)</f>
        <v>2.0332982573815688</v>
      </c>
      <c r="AC12" s="9">
        <f>(3.4967*C12)+3.3658</f>
        <v>5.1237038251366123</v>
      </c>
      <c r="AD12" s="9">
        <f>(((G12/AC12)^0.118694)-1)/(0.118694*0.116609)</f>
        <v>2.0084154536115815</v>
      </c>
    </row>
    <row r="13" spans="1:30" x14ac:dyDescent="0.3">
      <c r="A13" s="10">
        <v>18</v>
      </c>
      <c r="B13" s="10" t="s">
        <v>36</v>
      </c>
      <c r="C13" s="9">
        <f t="shared" si="1"/>
        <v>0.50273224043715847</v>
      </c>
      <c r="D13" s="22">
        <f t="shared" si="2"/>
        <v>184</v>
      </c>
      <c r="E13" s="17">
        <v>43709</v>
      </c>
      <c r="F13" s="17">
        <v>43893</v>
      </c>
      <c r="G13" s="15">
        <v>6.9587145433787692</v>
      </c>
      <c r="H13" s="15">
        <v>1.9212854566212316</v>
      </c>
      <c r="I13" s="15">
        <v>21.636097484473325</v>
      </c>
      <c r="J13" s="15">
        <v>78.363902515526675</v>
      </c>
      <c r="K13" s="15">
        <v>3.932217610322597</v>
      </c>
      <c r="L13" s="15">
        <v>14.242120960413031</v>
      </c>
      <c r="M13" s="10" t="s">
        <v>24</v>
      </c>
      <c r="N13" s="10">
        <v>39</v>
      </c>
      <c r="O13" s="10">
        <f t="shared" si="3"/>
        <v>273</v>
      </c>
      <c r="P13" s="10">
        <v>3100</v>
      </c>
      <c r="Q13" s="10" t="s">
        <v>14</v>
      </c>
      <c r="R13" s="10" t="s">
        <v>29</v>
      </c>
      <c r="S13" s="10">
        <v>52</v>
      </c>
      <c r="T13" s="10">
        <v>34</v>
      </c>
      <c r="U13" s="15">
        <f t="shared" si="4"/>
        <v>91.17647058823529</v>
      </c>
      <c r="V13" s="9">
        <v>8.86</v>
      </c>
      <c r="W13" s="15">
        <v>69.900000000000006</v>
      </c>
      <c r="X13" s="15">
        <v>45.5</v>
      </c>
      <c r="Y13" s="15">
        <f t="shared" si="0"/>
        <v>194.72527472527472</v>
      </c>
      <c r="Z13" s="19">
        <v>0.69900000000000007</v>
      </c>
      <c r="AA13" s="10" t="s">
        <v>20</v>
      </c>
      <c r="AB13" s="9">
        <f>(((G13/5.552144)^0.326362)-1)/(0.326362*0.116589)</f>
        <v>2.0099623220212188</v>
      </c>
      <c r="AC13" s="9">
        <f>(3.9372*C11)+3.5893</f>
        <v>5.5901721311475416</v>
      </c>
      <c r="AD13" s="9">
        <f>(((G13/AC13)^0.326362)-1)/(0.326362*0.116589)</f>
        <v>1.9470079749025189</v>
      </c>
    </row>
    <row r="14" spans="1:30" x14ac:dyDescent="0.3">
      <c r="A14" s="10">
        <v>21</v>
      </c>
      <c r="B14" s="10" t="s">
        <v>35</v>
      </c>
      <c r="C14" s="9">
        <f t="shared" si="1"/>
        <v>0.5</v>
      </c>
      <c r="D14" s="22">
        <f t="shared" si="2"/>
        <v>183</v>
      </c>
      <c r="E14" s="17">
        <v>43702</v>
      </c>
      <c r="F14" s="17">
        <v>43885</v>
      </c>
      <c r="G14" s="15">
        <v>5.9480143760093069</v>
      </c>
      <c r="H14" s="15">
        <v>1.8969856239906928</v>
      </c>
      <c r="I14" s="15">
        <v>24.180823760238276</v>
      </c>
      <c r="J14" s="15">
        <v>75.819176239761717</v>
      </c>
      <c r="K14" s="15">
        <v>4.6313125585710271</v>
      </c>
      <c r="L14" s="15">
        <v>14.521519472678971</v>
      </c>
      <c r="M14" s="10" t="s">
        <v>24</v>
      </c>
      <c r="N14" s="10">
        <v>39</v>
      </c>
      <c r="O14" s="10">
        <f t="shared" si="3"/>
        <v>273</v>
      </c>
      <c r="P14" s="10">
        <v>3000</v>
      </c>
      <c r="Q14" s="10" t="s">
        <v>14</v>
      </c>
      <c r="R14" s="10" t="s">
        <v>29</v>
      </c>
      <c r="S14" s="10">
        <v>49</v>
      </c>
      <c r="T14" s="10">
        <v>34</v>
      </c>
      <c r="U14" s="15">
        <f t="shared" si="4"/>
        <v>88.235294117647058</v>
      </c>
      <c r="V14" s="9">
        <v>7.85</v>
      </c>
      <c r="W14" s="15">
        <v>64</v>
      </c>
      <c r="X14" s="15">
        <v>45</v>
      </c>
      <c r="Y14" s="15">
        <f t="shared" si="0"/>
        <v>174.44444444444446</v>
      </c>
      <c r="Z14" s="19">
        <v>0.64</v>
      </c>
      <c r="AA14" s="10" t="s">
        <v>20</v>
      </c>
      <c r="AB14" s="9">
        <f>(((G14/5.109262)^0.118694)-1)/(0.118694*0.116609)</f>
        <v>1.3153526383215863</v>
      </c>
      <c r="AC14" s="9">
        <f>(3.4967*C14)+3.3658</f>
        <v>5.1141500000000004</v>
      </c>
      <c r="AD14" s="9">
        <f>(((G14/AC14)^0.118694)-1)/(0.118694*0.116609)</f>
        <v>1.3070034531661017</v>
      </c>
    </row>
    <row r="15" spans="1:30" x14ac:dyDescent="0.3">
      <c r="A15" s="10">
        <v>41</v>
      </c>
      <c r="B15" s="10" t="s">
        <v>35</v>
      </c>
      <c r="C15" s="9">
        <f t="shared" si="1"/>
        <v>0.50546448087431695</v>
      </c>
      <c r="D15" s="22">
        <f t="shared" si="2"/>
        <v>185</v>
      </c>
      <c r="E15" s="17">
        <v>43777</v>
      </c>
      <c r="F15" s="17">
        <v>43962</v>
      </c>
      <c r="G15" s="15">
        <v>5.3838855521264382</v>
      </c>
      <c r="H15" s="15">
        <v>2.6261144478735616</v>
      </c>
      <c r="I15" s="15">
        <v>32.785448787435229</v>
      </c>
      <c r="J15" s="15">
        <v>67.214551212564771</v>
      </c>
      <c r="K15" s="15">
        <v>5.8851931941660744</v>
      </c>
      <c r="L15" s="15">
        <v>12.065432500552276</v>
      </c>
      <c r="M15" s="10" t="s">
        <v>24</v>
      </c>
      <c r="N15" s="10">
        <v>39</v>
      </c>
      <c r="O15" s="10">
        <f t="shared" si="3"/>
        <v>273</v>
      </c>
      <c r="P15" s="10">
        <v>3670</v>
      </c>
      <c r="Q15" s="10" t="s">
        <v>14</v>
      </c>
      <c r="R15" s="10" t="s">
        <v>29</v>
      </c>
      <c r="S15" s="10">
        <v>51</v>
      </c>
      <c r="T15" s="10">
        <v>35</v>
      </c>
      <c r="U15" s="15">
        <f t="shared" si="4"/>
        <v>104.85714285714286</v>
      </c>
      <c r="V15" s="9">
        <v>8.01</v>
      </c>
      <c r="W15" s="15">
        <v>66.8</v>
      </c>
      <c r="X15" s="15">
        <v>44.3</v>
      </c>
      <c r="Y15" s="15">
        <f t="shared" si="0"/>
        <v>180.81264108352147</v>
      </c>
      <c r="Z15" s="19">
        <v>0.66799999999999993</v>
      </c>
      <c r="AA15" s="10" t="s">
        <v>20</v>
      </c>
      <c r="AB15" s="9">
        <f>(((G15/5.109262)^0.118694)-1)/(0.118694*0.116609)</f>
        <v>0.45038013026816159</v>
      </c>
      <c r="AC15" s="9">
        <f>(3.4967*C15)+3.3658</f>
        <v>5.1332576502732241</v>
      </c>
      <c r="AD15" s="9">
        <f>(((G15/AC15)^0.118694)-1)/(0.118694*0.116609)</f>
        <v>0.40995955406658835</v>
      </c>
    </row>
    <row r="16" spans="1:30" x14ac:dyDescent="0.3">
      <c r="A16" s="10">
        <v>43</v>
      </c>
      <c r="B16" s="10" t="s">
        <v>35</v>
      </c>
      <c r="C16" s="9">
        <f t="shared" si="1"/>
        <v>0.49726775956284153</v>
      </c>
      <c r="D16" s="22">
        <f t="shared" si="2"/>
        <v>182</v>
      </c>
      <c r="E16" s="17">
        <v>43719</v>
      </c>
      <c r="F16" s="17">
        <v>43901</v>
      </c>
      <c r="G16" s="15">
        <v>7.0456988214877851</v>
      </c>
      <c r="H16" s="15">
        <v>0.65930117851221492</v>
      </c>
      <c r="I16" s="15">
        <v>8.5567966062584677</v>
      </c>
      <c r="J16" s="15">
        <v>91.443203393741541</v>
      </c>
      <c r="K16" s="15">
        <v>1.5274011488784054</v>
      </c>
      <c r="L16" s="15">
        <v>16.322750247279117</v>
      </c>
      <c r="M16" s="10" t="s">
        <v>24</v>
      </c>
      <c r="N16" s="10">
        <v>39</v>
      </c>
      <c r="O16" s="10">
        <f t="shared" si="3"/>
        <v>273</v>
      </c>
      <c r="P16" s="10">
        <v>3440</v>
      </c>
      <c r="Q16" s="10" t="s">
        <v>14</v>
      </c>
      <c r="R16" s="10" t="s">
        <v>29</v>
      </c>
      <c r="S16" s="10">
        <v>50</v>
      </c>
      <c r="T16" s="10">
        <v>36</v>
      </c>
      <c r="U16" s="15">
        <f t="shared" si="4"/>
        <v>95.555555555555557</v>
      </c>
      <c r="V16" s="9">
        <v>7.7</v>
      </c>
      <c r="W16" s="15">
        <v>65.7</v>
      </c>
      <c r="X16" s="15">
        <v>45.5</v>
      </c>
      <c r="Y16" s="15">
        <f t="shared" si="0"/>
        <v>169.23076923076923</v>
      </c>
      <c r="Z16" s="19">
        <v>0.65700000000000003</v>
      </c>
      <c r="AA16" s="10" t="s">
        <v>20</v>
      </c>
      <c r="AB16" s="9">
        <f>(((G16/5.109262)^0.118694)-1)/(0.118694*0.116609)</f>
        <v>2.8091316114196694</v>
      </c>
      <c r="AC16" s="9">
        <f>(3.4967*C16)+3.3658</f>
        <v>5.1045961748633886</v>
      </c>
      <c r="AD16" s="9">
        <f>(((G16/AC16)^0.118694)-1)/(0.118694*0.116609)</f>
        <v>2.8172716370694211</v>
      </c>
    </row>
    <row r="17" spans="1:30" x14ac:dyDescent="0.3">
      <c r="A17" s="10">
        <v>44</v>
      </c>
      <c r="B17" s="10" t="s">
        <v>36</v>
      </c>
      <c r="C17" s="9">
        <f t="shared" si="1"/>
        <v>0.49726775956284153</v>
      </c>
      <c r="D17" s="22">
        <f t="shared" si="2"/>
        <v>182</v>
      </c>
      <c r="E17" s="17">
        <v>43787</v>
      </c>
      <c r="F17" s="17">
        <v>43969</v>
      </c>
      <c r="G17" s="15">
        <v>5.3686519761134086</v>
      </c>
      <c r="H17" s="15">
        <v>1.8063480238865912</v>
      </c>
      <c r="I17" s="15">
        <v>25.175582214447267</v>
      </c>
      <c r="J17" s="15">
        <v>74.824417785552725</v>
      </c>
      <c r="K17" s="15">
        <v>3.9064619893741153</v>
      </c>
      <c r="L17" s="15">
        <v>11.610406522736609</v>
      </c>
      <c r="M17" s="10" t="s">
        <v>24</v>
      </c>
      <c r="N17" s="10">
        <v>40</v>
      </c>
      <c r="O17" s="10">
        <f t="shared" si="3"/>
        <v>280</v>
      </c>
      <c r="P17" s="10">
        <v>2720</v>
      </c>
      <c r="Q17" s="10" t="s">
        <v>15</v>
      </c>
      <c r="R17" s="10" t="s">
        <v>28</v>
      </c>
      <c r="S17" s="10">
        <v>48</v>
      </c>
      <c r="T17" s="10">
        <v>34</v>
      </c>
      <c r="U17" s="15">
        <f t="shared" si="4"/>
        <v>80</v>
      </c>
      <c r="V17" s="9">
        <v>7.18</v>
      </c>
      <c r="W17" s="15">
        <v>68</v>
      </c>
      <c r="X17" s="15">
        <v>43.7</v>
      </c>
      <c r="Y17" s="15">
        <f t="shared" si="0"/>
        <v>164.30205949656749</v>
      </c>
      <c r="Z17" s="19">
        <v>0.68</v>
      </c>
      <c r="AA17" s="10" t="s">
        <v>19</v>
      </c>
      <c r="AB17" s="9">
        <f>(((G17/5.552144)^0.326362)-1)/(0.326362*0.116589)</f>
        <v>-0.28667951606654363</v>
      </c>
      <c r="AC17" s="9">
        <f>(3.9372*C15)+3.5893</f>
        <v>5.5794147540983605</v>
      </c>
      <c r="AD17" s="9">
        <f>(((G17/AC17)^0.326362)-1)/(0.326362*0.116589)</f>
        <v>-0.32821352521600977</v>
      </c>
    </row>
    <row r="18" spans="1:30" x14ac:dyDescent="0.3">
      <c r="A18" s="10">
        <v>45</v>
      </c>
      <c r="B18" s="10" t="s">
        <v>36</v>
      </c>
      <c r="C18" s="9">
        <f t="shared" si="1"/>
        <v>0.5</v>
      </c>
      <c r="D18" s="22">
        <f t="shared" si="2"/>
        <v>183</v>
      </c>
      <c r="E18" s="17">
        <v>43793</v>
      </c>
      <c r="F18" s="17">
        <v>43976</v>
      </c>
      <c r="G18" s="15">
        <v>6.1821198521758811</v>
      </c>
      <c r="H18" s="15">
        <v>1.8678801478241196</v>
      </c>
      <c r="I18" s="15">
        <v>23.203480097194028</v>
      </c>
      <c r="J18" s="15">
        <v>76.796519902805969</v>
      </c>
      <c r="K18" s="15">
        <v>3.9691798226591812</v>
      </c>
      <c r="L18" s="15">
        <v>13.136787928872923</v>
      </c>
      <c r="M18" s="10" t="s">
        <v>24</v>
      </c>
      <c r="N18" s="10">
        <v>40</v>
      </c>
      <c r="O18" s="10">
        <f t="shared" si="3"/>
        <v>280</v>
      </c>
      <c r="P18" s="10">
        <v>3650</v>
      </c>
      <c r="Q18" s="10" t="s">
        <v>14</v>
      </c>
      <c r="R18" s="10" t="s">
        <v>29</v>
      </c>
      <c r="S18" s="10">
        <v>54</v>
      </c>
      <c r="T18" s="10">
        <v>37</v>
      </c>
      <c r="U18" s="15">
        <f t="shared" si="4"/>
        <v>98.648648648648646</v>
      </c>
      <c r="V18" s="9">
        <v>8.0500000000000007</v>
      </c>
      <c r="W18" s="15">
        <v>68.599999999999994</v>
      </c>
      <c r="X18" s="15">
        <v>45.8</v>
      </c>
      <c r="Y18" s="15">
        <f t="shared" si="0"/>
        <v>175.76419213973801</v>
      </c>
      <c r="Z18" s="19">
        <v>0.68599999999999994</v>
      </c>
      <c r="AA18" s="10" t="s">
        <v>20</v>
      </c>
      <c r="AB18" s="9">
        <f>(((G18/5.552144)^0.326362)-1)/(0.326362*0.116589)</f>
        <v>0.93820395776302357</v>
      </c>
      <c r="AC18" s="9">
        <f>(3.9372*C16)+3.5893</f>
        <v>5.5471426229508198</v>
      </c>
      <c r="AD18" s="9">
        <f>(((G18/AC18)^0.326362)-1)/(0.326362*0.116589)</f>
        <v>0.94621085671540073</v>
      </c>
    </row>
    <row r="19" spans="1:30" x14ac:dyDescent="0.3">
      <c r="A19" s="10">
        <v>46</v>
      </c>
      <c r="B19" s="10" t="s">
        <v>36</v>
      </c>
      <c r="C19" s="9">
        <f t="shared" si="1"/>
        <v>0.51092896174863389</v>
      </c>
      <c r="D19" s="22">
        <f t="shared" si="2"/>
        <v>187</v>
      </c>
      <c r="E19" s="17">
        <v>43782</v>
      </c>
      <c r="F19" s="17">
        <v>43969</v>
      </c>
      <c r="G19" s="15">
        <v>5.3931381064187205</v>
      </c>
      <c r="H19" s="15">
        <v>1.97786189358128</v>
      </c>
      <c r="I19" s="15">
        <v>26.833019855939217</v>
      </c>
      <c r="J19" s="15">
        <v>73.166980144060773</v>
      </c>
      <c r="K19" s="15">
        <v>4.3538771442499264</v>
      </c>
      <c r="L19" s="15">
        <v>11.871941521054865</v>
      </c>
      <c r="M19" s="15" t="s">
        <v>23</v>
      </c>
      <c r="N19" s="10">
        <v>38</v>
      </c>
      <c r="O19" s="10">
        <f t="shared" si="3"/>
        <v>266</v>
      </c>
      <c r="P19" s="10">
        <v>2620</v>
      </c>
      <c r="Q19" s="10" t="s">
        <v>14</v>
      </c>
      <c r="R19" s="10" t="s">
        <v>26</v>
      </c>
      <c r="S19" s="10">
        <v>49</v>
      </c>
      <c r="T19" s="10">
        <v>33</v>
      </c>
      <c r="U19" s="15">
        <f t="shared" si="4"/>
        <v>79.393939393939391</v>
      </c>
      <c r="V19" s="9">
        <v>7.37</v>
      </c>
      <c r="W19" s="15">
        <v>67.400000000000006</v>
      </c>
      <c r="X19" s="15">
        <v>43.8</v>
      </c>
      <c r="Y19" s="15">
        <f t="shared" si="0"/>
        <v>168.26484018264841</v>
      </c>
      <c r="Z19" s="19">
        <v>0.67400000000000004</v>
      </c>
      <c r="AA19" s="10" t="s">
        <v>18</v>
      </c>
      <c r="AB19" s="9">
        <f>(((G19/5.552144)^0.326362)-1)/(0.326362*0.116589)</f>
        <v>-0.24804567100514896</v>
      </c>
      <c r="AC19" s="9">
        <f>(3.9372*C17)+3.5893</f>
        <v>5.5471426229508198</v>
      </c>
      <c r="AD19" s="9">
        <f>(((G19/AC19)^0.326362)-1)/(0.326362*0.116589)</f>
        <v>-0.24038772277345671</v>
      </c>
    </row>
    <row r="20" spans="1:30" x14ac:dyDescent="0.3">
      <c r="A20" s="10">
        <v>47</v>
      </c>
      <c r="B20" s="10" t="s">
        <v>36</v>
      </c>
      <c r="C20" s="9">
        <f t="shared" si="1"/>
        <v>0.50273224043715847</v>
      </c>
      <c r="D20" s="22">
        <f t="shared" si="2"/>
        <v>184</v>
      </c>
      <c r="E20" s="17">
        <v>43785</v>
      </c>
      <c r="F20" s="17">
        <v>43969</v>
      </c>
      <c r="G20" s="15">
        <v>5.5342397292823042</v>
      </c>
      <c r="H20" s="15">
        <v>1.3857602707176957</v>
      </c>
      <c r="I20" s="15">
        <v>20.025437438116992</v>
      </c>
      <c r="J20" s="15">
        <v>79.974562561883005</v>
      </c>
      <c r="K20" s="15">
        <v>2.8855037089461839</v>
      </c>
      <c r="L20" s="15">
        <v>11.523688189423206</v>
      </c>
      <c r="M20" s="10" t="s">
        <v>24</v>
      </c>
      <c r="N20" s="10">
        <v>38</v>
      </c>
      <c r="O20" s="10">
        <f t="shared" si="3"/>
        <v>266</v>
      </c>
      <c r="P20" s="10">
        <v>2460</v>
      </c>
      <c r="Q20" s="10" t="s">
        <v>15</v>
      </c>
      <c r="R20" s="10" t="s">
        <v>28</v>
      </c>
      <c r="S20" s="10">
        <v>47</v>
      </c>
      <c r="T20" s="10">
        <v>33</v>
      </c>
      <c r="U20" s="15">
        <f t="shared" si="4"/>
        <v>74.545454545454547</v>
      </c>
      <c r="V20" s="9">
        <v>6.92</v>
      </c>
      <c r="W20" s="15">
        <v>69.3</v>
      </c>
      <c r="X20" s="15">
        <v>44.2</v>
      </c>
      <c r="Y20" s="15">
        <f t="shared" si="0"/>
        <v>156.56108597285066</v>
      </c>
      <c r="Z20" s="19">
        <v>0.69299999999999995</v>
      </c>
      <c r="AA20" s="10" t="s">
        <v>19</v>
      </c>
      <c r="AB20" s="9">
        <f>(((G20/5.552144)^0.326362)-1)/(0.326362*0.116589)</f>
        <v>-2.7689214940326334E-2</v>
      </c>
      <c r="AC20" s="9">
        <f>(3.9372*C18)+3.5893</f>
        <v>5.5579000000000001</v>
      </c>
      <c r="AD20" s="9">
        <f>(((G20/AC20)^0.326362)-1)/(0.326362*0.116589)</f>
        <v>-3.6565806305076241E-2</v>
      </c>
    </row>
    <row r="21" spans="1:30" x14ac:dyDescent="0.3">
      <c r="A21" s="10">
        <v>48</v>
      </c>
      <c r="B21" s="10" t="s">
        <v>35</v>
      </c>
      <c r="C21" s="9">
        <f t="shared" si="1"/>
        <v>0.49453551912568305</v>
      </c>
      <c r="D21" s="22">
        <f t="shared" si="2"/>
        <v>181</v>
      </c>
      <c r="E21" s="17">
        <v>43798</v>
      </c>
      <c r="F21" s="17">
        <v>43979</v>
      </c>
      <c r="G21" s="15">
        <v>5.8495854358483363</v>
      </c>
      <c r="H21" s="15">
        <v>1.5804145641516634</v>
      </c>
      <c r="I21" s="15">
        <v>21.270720917249843</v>
      </c>
      <c r="J21" s="15">
        <v>78.729279082750153</v>
      </c>
      <c r="K21" s="15">
        <v>3.7521624216268794</v>
      </c>
      <c r="L21" s="15">
        <v>13.887871671359601</v>
      </c>
      <c r="M21" s="15" t="s">
        <v>23</v>
      </c>
      <c r="N21" s="10">
        <v>38</v>
      </c>
      <c r="O21" s="10">
        <f t="shared" si="3"/>
        <v>266</v>
      </c>
      <c r="P21" s="10">
        <v>3170</v>
      </c>
      <c r="Q21" s="10" t="s">
        <v>14</v>
      </c>
      <c r="R21" s="10" t="s">
        <v>26</v>
      </c>
      <c r="S21" s="10">
        <v>49</v>
      </c>
      <c r="T21" s="10">
        <v>34</v>
      </c>
      <c r="U21" s="15">
        <f t="shared" si="4"/>
        <v>93.235294117647058</v>
      </c>
      <c r="V21" s="9">
        <v>7.44</v>
      </c>
      <c r="W21" s="15">
        <v>64.900000000000006</v>
      </c>
      <c r="X21" s="15">
        <v>43.3</v>
      </c>
      <c r="Y21" s="15">
        <f t="shared" si="0"/>
        <v>171.82448036951502</v>
      </c>
      <c r="Z21" s="19">
        <v>0.64900000000000002</v>
      </c>
      <c r="AA21" s="10" t="s">
        <v>18</v>
      </c>
      <c r="AB21" s="9">
        <f>(((G21/5.109262)^0.118694)-1)/(0.118694*0.116609)</f>
        <v>1.1697924581556249</v>
      </c>
      <c r="AC21" s="9">
        <f>(3.4967*C21)+3.3658</f>
        <v>5.0950423497267758</v>
      </c>
      <c r="AD21" s="9">
        <f>(((G21/AC21)^0.118694)-1)/(0.118694*0.116609)</f>
        <v>1.194083762320636</v>
      </c>
    </row>
    <row r="22" spans="1:30" x14ac:dyDescent="0.3">
      <c r="A22" s="10">
        <v>50</v>
      </c>
      <c r="B22" s="10" t="s">
        <v>36</v>
      </c>
      <c r="C22" s="9">
        <f t="shared" si="1"/>
        <v>0.5</v>
      </c>
      <c r="D22" s="22">
        <f t="shared" si="2"/>
        <v>183</v>
      </c>
      <c r="E22" s="17">
        <v>43796</v>
      </c>
      <c r="F22" s="17">
        <v>43979</v>
      </c>
      <c r="G22" s="15">
        <v>6.28257743839269</v>
      </c>
      <c r="H22" s="15">
        <v>1.4074225616073104</v>
      </c>
      <c r="I22" s="15">
        <v>18.301983896063852</v>
      </c>
      <c r="J22" s="15">
        <v>81.698016103936141</v>
      </c>
      <c r="K22" s="15">
        <v>2.9994620099255371</v>
      </c>
      <c r="L22" s="15">
        <v>13.389264080969022</v>
      </c>
      <c r="M22" s="10" t="s">
        <v>24</v>
      </c>
      <c r="N22" s="10">
        <v>39</v>
      </c>
      <c r="O22" s="10">
        <f t="shared" si="3"/>
        <v>273</v>
      </c>
      <c r="P22" s="10">
        <v>2730</v>
      </c>
      <c r="Q22" s="10" t="s">
        <v>14</v>
      </c>
      <c r="R22" s="10" t="s">
        <v>29</v>
      </c>
      <c r="S22" s="10">
        <v>52</v>
      </c>
      <c r="T22" s="10">
        <v>34</v>
      </c>
      <c r="U22" s="15">
        <f t="shared" si="4"/>
        <v>80.294117647058826</v>
      </c>
      <c r="V22" s="9">
        <v>7.69</v>
      </c>
      <c r="W22" s="15">
        <v>68.5</v>
      </c>
      <c r="X22" s="15">
        <v>44.4</v>
      </c>
      <c r="Y22" s="15">
        <f t="shared" si="0"/>
        <v>173.19819819819821</v>
      </c>
      <c r="Z22" s="19">
        <v>0.68500000000000005</v>
      </c>
      <c r="AA22" s="10" t="s">
        <v>20</v>
      </c>
      <c r="AB22" s="9">
        <f>(((G22/5.552144)^0.326362)-1)/(0.326362*0.116589)</f>
        <v>1.0817724578481687</v>
      </c>
      <c r="AC22" s="9">
        <f>(3.9372*C20)+3.5893</f>
        <v>5.5686573770491803</v>
      </c>
      <c r="AD22" s="9">
        <f>(((G22/AC22)^0.326362)-1)/(0.326362*0.116589)</f>
        <v>1.0552642555764493</v>
      </c>
    </row>
    <row r="23" spans="1:30" x14ac:dyDescent="0.3">
      <c r="A23" s="10">
        <v>51</v>
      </c>
      <c r="B23" s="10" t="s">
        <v>36</v>
      </c>
      <c r="C23" s="9">
        <f t="shared" si="1"/>
        <v>0.50273224043715847</v>
      </c>
      <c r="D23" s="22">
        <f t="shared" si="2"/>
        <v>184</v>
      </c>
      <c r="E23" s="17">
        <v>43792</v>
      </c>
      <c r="F23" s="17">
        <v>43976</v>
      </c>
      <c r="G23" s="15">
        <v>5.5794824847664168</v>
      </c>
      <c r="H23" s="15">
        <v>1.7455175152335833</v>
      </c>
      <c r="I23" s="15">
        <v>23.829590651653014</v>
      </c>
      <c r="J23" s="15">
        <v>76.170409348346993</v>
      </c>
      <c r="K23" s="15">
        <v>3.9471253665748955</v>
      </c>
      <c r="L23" s="15">
        <v>12.616840940169407</v>
      </c>
      <c r="M23" s="15" t="s">
        <v>23</v>
      </c>
      <c r="N23" s="10">
        <v>37</v>
      </c>
      <c r="O23" s="10">
        <f t="shared" si="3"/>
        <v>259</v>
      </c>
      <c r="P23" s="10">
        <v>2200</v>
      </c>
      <c r="Q23" s="10" t="s">
        <v>15</v>
      </c>
      <c r="R23" s="10" t="s">
        <v>27</v>
      </c>
      <c r="S23" s="10">
        <v>45</v>
      </c>
      <c r="T23" s="10">
        <v>34</v>
      </c>
      <c r="U23" s="15">
        <f t="shared" si="4"/>
        <v>64.705882352941174</v>
      </c>
      <c r="V23" s="9">
        <v>7.88</v>
      </c>
      <c r="W23" s="15">
        <v>66.5</v>
      </c>
      <c r="X23" s="15">
        <v>45.1</v>
      </c>
      <c r="Y23" s="15">
        <f t="shared" si="0"/>
        <v>174.72283813747228</v>
      </c>
      <c r="Z23" s="19">
        <v>0.66500000000000004</v>
      </c>
      <c r="AA23" s="10" t="s">
        <v>17</v>
      </c>
      <c r="AB23" s="9">
        <f>(((G23/5.552144)^0.326362)-1)/(0.326362*0.116589)</f>
        <v>4.216355780869338E-2</v>
      </c>
      <c r="AC23" s="9">
        <f>(3.9372*C21)+3.5893</f>
        <v>5.5363852459016396</v>
      </c>
      <c r="AD23" s="9">
        <f>(((G23/AC23)^0.326362)-1)/(0.326362*0.116589)</f>
        <v>6.6593266426975939E-2</v>
      </c>
    </row>
    <row r="24" spans="1:30" x14ac:dyDescent="0.3">
      <c r="A24" s="10">
        <v>53</v>
      </c>
      <c r="B24" s="10" t="s">
        <v>35</v>
      </c>
      <c r="C24" s="9">
        <f t="shared" si="1"/>
        <v>0.5</v>
      </c>
      <c r="D24" s="22">
        <f t="shared" si="2"/>
        <v>183</v>
      </c>
      <c r="E24" s="17">
        <v>43803</v>
      </c>
      <c r="F24" s="17">
        <v>43986</v>
      </c>
      <c r="G24" s="15">
        <v>5.5391437265787182</v>
      </c>
      <c r="H24" s="15">
        <v>3.4408562734212822</v>
      </c>
      <c r="I24" s="15">
        <v>38.316885004691336</v>
      </c>
      <c r="J24" s="15">
        <v>61.683114995308664</v>
      </c>
      <c r="K24" s="15">
        <v>9.6219736731727892</v>
      </c>
      <c r="L24" s="15">
        <v>15.489602259982323</v>
      </c>
      <c r="M24" s="10" t="s">
        <v>24</v>
      </c>
      <c r="N24" s="10">
        <v>39</v>
      </c>
      <c r="O24" s="10">
        <f t="shared" si="3"/>
        <v>273</v>
      </c>
      <c r="P24" s="10">
        <v>3200</v>
      </c>
      <c r="Q24" s="10" t="s">
        <v>14</v>
      </c>
      <c r="R24" s="10" t="s">
        <v>29</v>
      </c>
      <c r="S24" s="10">
        <v>49</v>
      </c>
      <c r="T24" s="10">
        <v>32</v>
      </c>
      <c r="U24" s="15">
        <f t="shared" si="4"/>
        <v>100</v>
      </c>
      <c r="V24" s="9">
        <v>8.98</v>
      </c>
      <c r="W24" s="15">
        <v>59.8</v>
      </c>
      <c r="X24" s="15">
        <v>44.7</v>
      </c>
      <c r="Y24" s="15">
        <f t="shared" si="0"/>
        <v>200.89485458612975</v>
      </c>
      <c r="Z24" s="19">
        <v>0.59799999999999998</v>
      </c>
      <c r="AA24" s="10" t="s">
        <v>20</v>
      </c>
      <c r="AB24" s="9">
        <f>(((G24/5.109262)^0.118694)-1)/(0.118694*0.116609)</f>
        <v>0.69611700277583444</v>
      </c>
      <c r="AC24" s="9">
        <f>(3.4967*C24)+3.3658</f>
        <v>5.1141500000000004</v>
      </c>
      <c r="AD24" s="9">
        <f>(((G24/AC24)^0.118694)-1)/(0.118694*0.116609)</f>
        <v>0.68783809659617956</v>
      </c>
    </row>
    <row r="25" spans="1:30" x14ac:dyDescent="0.3">
      <c r="A25" s="10">
        <v>55</v>
      </c>
      <c r="B25" s="10" t="s">
        <v>36</v>
      </c>
      <c r="C25" s="9">
        <f t="shared" si="1"/>
        <v>0.5300546448087432</v>
      </c>
      <c r="D25" s="22">
        <f t="shared" si="2"/>
        <v>194</v>
      </c>
      <c r="E25" s="17">
        <v>43803</v>
      </c>
      <c r="F25" s="17">
        <v>43997</v>
      </c>
      <c r="G25" s="15">
        <v>6.2469734312133509</v>
      </c>
      <c r="H25" s="15">
        <v>2.5880265687866499</v>
      </c>
      <c r="I25" s="15">
        <v>29.292887026447652</v>
      </c>
      <c r="J25" s="15">
        <v>70.707112973552356</v>
      </c>
      <c r="K25" s="15">
        <v>4.9923352021347416</v>
      </c>
      <c r="L25" s="15">
        <v>12.050488871939335</v>
      </c>
      <c r="M25" s="10" t="s">
        <v>24</v>
      </c>
      <c r="N25" s="10">
        <v>41</v>
      </c>
      <c r="O25" s="10">
        <f t="shared" si="3"/>
        <v>287</v>
      </c>
      <c r="P25" s="10">
        <v>3160</v>
      </c>
      <c r="Q25" s="10" t="s">
        <v>14</v>
      </c>
      <c r="R25" s="10" t="s">
        <v>29</v>
      </c>
      <c r="S25" s="10">
        <v>45</v>
      </c>
      <c r="T25" s="10">
        <v>36</v>
      </c>
      <c r="U25" s="15">
        <f t="shared" si="4"/>
        <v>87.777777777777771</v>
      </c>
      <c r="V25" s="9">
        <v>8.84</v>
      </c>
      <c r="W25" s="15">
        <v>72</v>
      </c>
      <c r="X25" s="15">
        <v>45</v>
      </c>
      <c r="Y25" s="15">
        <f t="shared" si="0"/>
        <v>196.44444444444446</v>
      </c>
      <c r="Z25" s="19">
        <v>0.72</v>
      </c>
      <c r="AA25" s="10" t="s">
        <v>20</v>
      </c>
      <c r="AB25" s="9">
        <f>(((G25/5.552144)^0.326362)-1)/(0.326362*0.116589)</f>
        <v>1.0310672649797141</v>
      </c>
      <c r="AC25" s="9">
        <f>(3.9372*C23)+3.5893</f>
        <v>5.5686573770491803</v>
      </c>
      <c r="AD25" s="9">
        <f>(((G25/AC25)^0.326362)-1)/(0.326362*0.116589)</f>
        <v>1.0046081842173473</v>
      </c>
    </row>
    <row r="26" spans="1:30" x14ac:dyDescent="0.3">
      <c r="A26" s="10">
        <v>56</v>
      </c>
      <c r="B26" s="10" t="s">
        <v>35</v>
      </c>
      <c r="C26" s="9">
        <f t="shared" si="1"/>
        <v>0.51639344262295084</v>
      </c>
      <c r="D26" s="22">
        <f t="shared" si="2"/>
        <v>189</v>
      </c>
      <c r="E26" s="17">
        <v>43787</v>
      </c>
      <c r="F26" s="17">
        <v>43976</v>
      </c>
      <c r="G26" s="15">
        <v>5.4706747397246867</v>
      </c>
      <c r="H26" s="15">
        <v>1.4843252602753134</v>
      </c>
      <c r="I26" s="15">
        <v>21.341844144864318</v>
      </c>
      <c r="J26" s="15">
        <v>78.658155855135675</v>
      </c>
      <c r="K26" s="15">
        <f>H26/(Z26^2)</f>
        <v>3.3767742044487075</v>
      </c>
      <c r="L26" s="15">
        <f>G26/(Z26^2)</f>
        <v>12.445542655930442</v>
      </c>
      <c r="M26" s="15" t="s">
        <v>23</v>
      </c>
      <c r="N26" s="10">
        <v>37</v>
      </c>
      <c r="O26" s="10">
        <f t="shared" si="3"/>
        <v>259</v>
      </c>
      <c r="P26" s="10">
        <v>2480</v>
      </c>
      <c r="Q26" s="10" t="s">
        <v>14</v>
      </c>
      <c r="R26" s="10" t="s">
        <v>26</v>
      </c>
      <c r="S26" s="10">
        <v>46</v>
      </c>
      <c r="T26" s="10">
        <v>34</v>
      </c>
      <c r="U26" s="15">
        <f t="shared" si="4"/>
        <v>72.941176470588232</v>
      </c>
      <c r="V26" s="9">
        <v>6.96</v>
      </c>
      <c r="W26" s="15">
        <v>66.3</v>
      </c>
      <c r="X26" s="15">
        <v>43.6</v>
      </c>
      <c r="Y26" s="15">
        <f t="shared" si="0"/>
        <v>159.63302752293578</v>
      </c>
      <c r="Z26" s="19">
        <f>W26/100</f>
        <v>0.66299999999999992</v>
      </c>
      <c r="AA26" s="10" t="s">
        <v>18</v>
      </c>
      <c r="AB26" s="9">
        <f>(((G26/5.109262)^0.118694)-1)/(0.118694*0.116609)</f>
        <v>0.5885049182186014</v>
      </c>
      <c r="AC26" s="9">
        <f>(3.4967*C26)+3.3658</f>
        <v>5.1714729508196724</v>
      </c>
      <c r="AD26" s="9">
        <f>(((G26/AC26)^0.118694)-1)/(0.118694*0.116609)</f>
        <v>0.48394694229244734</v>
      </c>
    </row>
    <row r="27" spans="1:30" x14ac:dyDescent="0.3">
      <c r="A27" s="10">
        <v>57</v>
      </c>
      <c r="B27" s="10" t="s">
        <v>35</v>
      </c>
      <c r="C27" s="9">
        <f t="shared" si="1"/>
        <v>0.50546448087431695</v>
      </c>
      <c r="D27" s="22">
        <f t="shared" si="2"/>
        <v>185</v>
      </c>
      <c r="E27" s="17">
        <v>43798</v>
      </c>
      <c r="F27" s="17">
        <v>43983</v>
      </c>
      <c r="G27" s="15">
        <v>5.2102147318226368</v>
      </c>
      <c r="H27" s="15">
        <v>1.6997852681773633</v>
      </c>
      <c r="I27" s="15">
        <v>24.598918497501639</v>
      </c>
      <c r="J27" s="15">
        <v>75.401081502498357</v>
      </c>
      <c r="K27" s="15">
        <v>3.9499025602723541</v>
      </c>
      <c r="L27" s="15">
        <v>12.107317844248769</v>
      </c>
      <c r="M27" s="10" t="s">
        <v>24</v>
      </c>
      <c r="N27" s="10">
        <v>41</v>
      </c>
      <c r="O27" s="10">
        <f t="shared" si="3"/>
        <v>287</v>
      </c>
      <c r="P27" s="10">
        <v>3235</v>
      </c>
      <c r="Q27" s="10" t="s">
        <v>14</v>
      </c>
      <c r="R27" s="10" t="s">
        <v>29</v>
      </c>
      <c r="S27" s="10">
        <v>52</v>
      </c>
      <c r="T27" s="10">
        <v>36</v>
      </c>
      <c r="U27" s="15">
        <f t="shared" si="4"/>
        <v>89.861111111111114</v>
      </c>
      <c r="V27" s="9">
        <v>6.91</v>
      </c>
      <c r="W27" s="15">
        <v>65.599999999999994</v>
      </c>
      <c r="X27" s="15">
        <v>44.8</v>
      </c>
      <c r="Y27" s="15">
        <f t="shared" si="0"/>
        <v>154.24107142857144</v>
      </c>
      <c r="Z27" s="19">
        <v>0.65599999999999992</v>
      </c>
      <c r="AA27" s="10" t="s">
        <v>20</v>
      </c>
      <c r="AB27" s="9">
        <f>(((G27/5.109262)^0.118694)-1)/(0.118694*0.116609)</f>
        <v>0.16798734827465658</v>
      </c>
      <c r="AC27" s="9">
        <f>(3.4967*C27)+3.3658</f>
        <v>5.1332576502732241</v>
      </c>
      <c r="AD27" s="9">
        <f>(((G27/AC27)^0.118694)-1)/(0.118694*0.116609)</f>
        <v>0.12772377874459143</v>
      </c>
    </row>
    <row r="28" spans="1:30" x14ac:dyDescent="0.3">
      <c r="A28" s="10">
        <v>58</v>
      </c>
      <c r="B28" s="10" t="s">
        <v>35</v>
      </c>
      <c r="C28" s="9">
        <f t="shared" si="1"/>
        <v>0.52732240437158473</v>
      </c>
      <c r="D28" s="22">
        <f t="shared" si="2"/>
        <v>193</v>
      </c>
      <c r="E28" s="17">
        <v>43807</v>
      </c>
      <c r="F28" s="17">
        <v>44000</v>
      </c>
      <c r="G28" s="15">
        <v>6.0670828623556341</v>
      </c>
      <c r="H28" s="15">
        <v>3.222917137644365</v>
      </c>
      <c r="I28" s="15">
        <v>34.692326562372074</v>
      </c>
      <c r="J28" s="15">
        <v>65.307673437627926</v>
      </c>
      <c r="K28" s="15">
        <f>H28/(Z28^2)</f>
        <v>6.411456047959569</v>
      </c>
      <c r="L28" s="15">
        <f>G28/(Z28^2)</f>
        <v>12.069449337364317</v>
      </c>
      <c r="M28" s="15" t="s">
        <v>23</v>
      </c>
      <c r="N28" s="10">
        <v>40</v>
      </c>
      <c r="O28" s="10">
        <f t="shared" si="3"/>
        <v>280</v>
      </c>
      <c r="P28" s="10">
        <v>3040</v>
      </c>
      <c r="Q28" s="10" t="s">
        <v>14</v>
      </c>
      <c r="R28" s="10" t="s">
        <v>26</v>
      </c>
      <c r="S28" s="10">
        <v>49</v>
      </c>
      <c r="T28" s="10">
        <v>35</v>
      </c>
      <c r="U28" s="15">
        <f t="shared" si="4"/>
        <v>86.857142857142861</v>
      </c>
      <c r="V28" s="9">
        <v>9.2899999999999991</v>
      </c>
      <c r="W28" s="15">
        <v>70.900000000000006</v>
      </c>
      <c r="X28" s="15">
        <v>45</v>
      </c>
      <c r="Y28" s="15">
        <f t="shared" si="0"/>
        <v>206.44444444444446</v>
      </c>
      <c r="Z28" s="19">
        <f>W28/100</f>
        <v>0.70900000000000007</v>
      </c>
      <c r="AA28" s="10" t="s">
        <v>18</v>
      </c>
      <c r="AB28" s="9">
        <f>(((G28/5.109262)^0.118694)-1)/(0.118694*0.116609)</f>
        <v>1.4886245174434332</v>
      </c>
      <c r="AC28" s="9">
        <f>(3.4967*C28)+3.3658</f>
        <v>5.2096882513661207</v>
      </c>
      <c r="AD28" s="9">
        <f>(((G28/AC28)^0.118694)-1)/(0.118694*0.116609)</f>
        <v>1.3184561127429786</v>
      </c>
    </row>
    <row r="29" spans="1:30" x14ac:dyDescent="0.3">
      <c r="A29" s="10">
        <v>59</v>
      </c>
      <c r="B29" s="10" t="s">
        <v>35</v>
      </c>
      <c r="C29" s="9">
        <f t="shared" si="1"/>
        <v>0.49180327868852458</v>
      </c>
      <c r="D29" s="22">
        <f t="shared" si="2"/>
        <v>180</v>
      </c>
      <c r="E29" s="21">
        <v>43806</v>
      </c>
      <c r="F29" s="17">
        <v>43986</v>
      </c>
      <c r="G29" s="15">
        <v>4.7564299617088741</v>
      </c>
      <c r="H29" s="15">
        <v>1.823570038291126</v>
      </c>
      <c r="I29" s="15">
        <v>27.713830369166047</v>
      </c>
      <c r="J29" s="15">
        <v>72.286169630833953</v>
      </c>
      <c r="K29" s="15">
        <v>4.7901831633988001</v>
      </c>
      <c r="L29" s="15">
        <v>12.494266873245284</v>
      </c>
      <c r="M29" s="15" t="s">
        <v>23</v>
      </c>
      <c r="N29" s="10">
        <v>37</v>
      </c>
      <c r="O29" s="10">
        <f t="shared" si="3"/>
        <v>259</v>
      </c>
      <c r="P29" s="10">
        <v>2550</v>
      </c>
      <c r="Q29" s="10" t="s">
        <v>14</v>
      </c>
      <c r="R29" s="10" t="s">
        <v>26</v>
      </c>
      <c r="S29" s="10">
        <v>46</v>
      </c>
      <c r="T29" s="10">
        <v>33</v>
      </c>
      <c r="U29" s="15">
        <f t="shared" si="4"/>
        <v>77.272727272727266</v>
      </c>
      <c r="V29" s="9">
        <v>6.57</v>
      </c>
      <c r="W29" s="15">
        <v>61.7</v>
      </c>
      <c r="X29" s="15">
        <v>42.6</v>
      </c>
      <c r="Y29" s="15">
        <f t="shared" si="0"/>
        <v>154.22535211267606</v>
      </c>
      <c r="Z29" s="19">
        <v>0.61699999999999999</v>
      </c>
      <c r="AA29" s="10" t="s">
        <v>18</v>
      </c>
      <c r="AB29" s="9">
        <f>(((G29/5.109262)^0.118694)-1)/(0.118694*0.116609)</f>
        <v>-0.61105545150213592</v>
      </c>
      <c r="AC29" s="9">
        <f>(3.4967*C29)+3.3658</f>
        <v>5.085488524590164</v>
      </c>
      <c r="AD29" s="9">
        <f>(((G29/AC29)^0.118694)-1)/(0.118694*0.116609)</f>
        <v>-0.57138690062578301</v>
      </c>
    </row>
    <row r="30" spans="1:30" x14ac:dyDescent="0.3">
      <c r="A30" s="10">
        <v>60</v>
      </c>
      <c r="B30" s="10" t="s">
        <v>36</v>
      </c>
      <c r="C30" s="9">
        <f t="shared" si="1"/>
        <v>0.50819672131147542</v>
      </c>
      <c r="D30" s="22">
        <f t="shared" si="2"/>
        <v>186</v>
      </c>
      <c r="E30" s="21">
        <v>43804</v>
      </c>
      <c r="F30" s="17">
        <v>43990</v>
      </c>
      <c r="G30" s="15">
        <v>6.1391502561593176</v>
      </c>
      <c r="H30" s="15">
        <v>3.2008497438406822</v>
      </c>
      <c r="I30" s="15">
        <v>34.270339869814585</v>
      </c>
      <c r="J30" s="15">
        <v>65.729660130185422</v>
      </c>
      <c r="K30" s="15">
        <v>6.6842563730843869</v>
      </c>
      <c r="L30" s="15">
        <v>12.820237595975719</v>
      </c>
      <c r="M30" s="10" t="s">
        <v>24</v>
      </c>
      <c r="N30" s="10">
        <v>41</v>
      </c>
      <c r="O30" s="10">
        <f t="shared" si="3"/>
        <v>287</v>
      </c>
      <c r="P30" s="10">
        <v>3360</v>
      </c>
      <c r="Q30" s="10" t="s">
        <v>14</v>
      </c>
      <c r="R30" s="10" t="s">
        <v>29</v>
      </c>
      <c r="S30" s="10">
        <v>52</v>
      </c>
      <c r="T30" s="10">
        <v>35</v>
      </c>
      <c r="U30" s="15">
        <f t="shared" si="4"/>
        <v>96</v>
      </c>
      <c r="V30" s="9">
        <v>9.34</v>
      </c>
      <c r="W30" s="15">
        <v>69.2</v>
      </c>
      <c r="X30" s="15">
        <v>45.3</v>
      </c>
      <c r="Y30" s="15">
        <f t="shared" si="0"/>
        <v>206.18101545253865</v>
      </c>
      <c r="Z30" s="19">
        <v>0.69200000000000006</v>
      </c>
      <c r="AA30" s="10" t="s">
        <v>20</v>
      </c>
      <c r="AB30" s="9">
        <f>(((G30/5.552144)^0.326362)-1)/(0.326362*0.116589)</f>
        <v>0.87631413129628455</v>
      </c>
      <c r="AC30" s="9">
        <f>(3.9372*C28)+3.5893</f>
        <v>5.6654737704918041</v>
      </c>
      <c r="AD30" s="9">
        <f>(((G30/AC30)^0.326362)-1)/(0.326362*0.116589)</f>
        <v>0.69781165086179398</v>
      </c>
    </row>
    <row r="31" spans="1:30" x14ac:dyDescent="0.3">
      <c r="A31" s="10">
        <v>61</v>
      </c>
      <c r="B31" s="10" t="s">
        <v>35</v>
      </c>
      <c r="C31" s="9">
        <f t="shared" si="1"/>
        <v>0.51366120218579236</v>
      </c>
      <c r="D31" s="22">
        <f t="shared" si="2"/>
        <v>188</v>
      </c>
      <c r="E31" s="21">
        <v>43809</v>
      </c>
      <c r="F31" s="17">
        <v>43997</v>
      </c>
      <c r="G31" s="15">
        <v>6.1990012273397852</v>
      </c>
      <c r="H31" s="15">
        <v>3.4559987726602142</v>
      </c>
      <c r="I31" s="15">
        <v>35.794912197412884</v>
      </c>
      <c r="J31" s="15">
        <v>64.205087802587116</v>
      </c>
      <c r="K31" s="15">
        <v>7.6530585066348982</v>
      </c>
      <c r="L31" s="15">
        <v>13.727238403795937</v>
      </c>
      <c r="M31" s="10" t="s">
        <v>24</v>
      </c>
      <c r="N31" s="10">
        <v>41</v>
      </c>
      <c r="O31" s="10">
        <f t="shared" si="3"/>
        <v>287</v>
      </c>
      <c r="P31" s="10">
        <v>3370</v>
      </c>
      <c r="Q31" s="10" t="s">
        <v>14</v>
      </c>
      <c r="R31" s="10" t="s">
        <v>29</v>
      </c>
      <c r="S31" s="10">
        <v>50</v>
      </c>
      <c r="T31" s="10">
        <v>36</v>
      </c>
      <c r="U31" s="15">
        <f t="shared" si="4"/>
        <v>93.611111111111114</v>
      </c>
      <c r="V31" s="9">
        <v>9.66</v>
      </c>
      <c r="W31" s="15">
        <v>67.2</v>
      </c>
      <c r="X31" s="15">
        <v>44.8</v>
      </c>
      <c r="Y31" s="15">
        <f t="shared" si="0"/>
        <v>215.625</v>
      </c>
      <c r="Z31" s="19">
        <v>0.67200000000000004</v>
      </c>
      <c r="AA31" s="10" t="s">
        <v>20</v>
      </c>
      <c r="AB31" s="9">
        <f>(((G31/5.109262)^0.118694)-1)/(0.118694*0.116609)</f>
        <v>1.6771307317489137</v>
      </c>
      <c r="AC31" s="9">
        <f>(3.4967*C31)+3.3658</f>
        <v>5.1619191256830605</v>
      </c>
      <c r="AD31" s="9">
        <f>(((G31/AC31)^0.118694)-1)/(0.118694*0.116609)</f>
        <v>1.5872140619597701</v>
      </c>
    </row>
    <row r="32" spans="1:30" x14ac:dyDescent="0.3">
      <c r="A32" s="10">
        <v>62</v>
      </c>
      <c r="B32" s="10" t="s">
        <v>36</v>
      </c>
      <c r="C32" s="9">
        <f t="shared" si="1"/>
        <v>0.50273224043715847</v>
      </c>
      <c r="D32" s="22">
        <f t="shared" si="2"/>
        <v>184</v>
      </c>
      <c r="E32" s="21">
        <v>43781</v>
      </c>
      <c r="F32" s="17">
        <v>43965</v>
      </c>
      <c r="G32" s="15">
        <v>6.0259936218776842</v>
      </c>
      <c r="H32" s="15">
        <v>2.1540063781223155</v>
      </c>
      <c r="I32" s="15">
        <v>26.332596309563762</v>
      </c>
      <c r="J32" s="15">
        <v>73.667403690436245</v>
      </c>
      <c r="K32" s="15">
        <v>5.7698505525333852</v>
      </c>
      <c r="L32" s="15">
        <v>16.141587593191073</v>
      </c>
      <c r="M32" s="10" t="s">
        <v>24</v>
      </c>
      <c r="N32" s="10">
        <v>39</v>
      </c>
      <c r="O32" s="10">
        <f t="shared" si="3"/>
        <v>273</v>
      </c>
      <c r="P32" s="10">
        <v>3320</v>
      </c>
      <c r="Q32" s="10" t="s">
        <v>14</v>
      </c>
      <c r="R32" s="10" t="s">
        <v>29</v>
      </c>
      <c r="V32" s="9">
        <v>8.18</v>
      </c>
      <c r="W32" s="15">
        <v>61.1</v>
      </c>
      <c r="X32" s="15">
        <v>46.2</v>
      </c>
      <c r="Y32" s="15">
        <f t="shared" si="0"/>
        <v>177.05627705627705</v>
      </c>
      <c r="Z32" s="19">
        <v>0.61099999999999999</v>
      </c>
      <c r="AA32" s="10" t="s">
        <v>20</v>
      </c>
      <c r="AB32" s="9">
        <f>(((G32/5.552144)^0.326362)-1)/(0.326362*0.116589)</f>
        <v>0.7119243395200886</v>
      </c>
      <c r="AC32" s="9">
        <f>(3.9372*C30)+3.5893</f>
        <v>5.5901721311475416</v>
      </c>
      <c r="AD32" s="9">
        <f>(((G32/AC32)^0.326362)-1)/(0.326362*0.116589)</f>
        <v>0.65185844019060557</v>
      </c>
    </row>
    <row r="33" spans="1:30" x14ac:dyDescent="0.3">
      <c r="A33" s="10">
        <v>63</v>
      </c>
      <c r="B33" s="10" t="s">
        <v>35</v>
      </c>
      <c r="C33" s="9">
        <f t="shared" si="1"/>
        <v>0.50819672131147542</v>
      </c>
      <c r="D33" s="22">
        <f t="shared" si="2"/>
        <v>186</v>
      </c>
      <c r="E33" s="21">
        <v>43811</v>
      </c>
      <c r="F33" s="17">
        <v>43997</v>
      </c>
      <c r="G33" s="15">
        <v>5.4602464800045869</v>
      </c>
      <c r="H33" s="15">
        <v>2.4687535199954134</v>
      </c>
      <c r="I33" s="15">
        <v>31.135748770278894</v>
      </c>
      <c r="J33" s="15">
        <v>68.864251229721106</v>
      </c>
      <c r="K33" s="15">
        <v>5.4344793033209173</v>
      </c>
      <c r="L33" s="15">
        <v>12.01966751491293</v>
      </c>
      <c r="M33" s="10" t="s">
        <v>24</v>
      </c>
      <c r="N33" s="10">
        <v>39</v>
      </c>
      <c r="O33" s="10">
        <f t="shared" si="3"/>
        <v>273</v>
      </c>
      <c r="P33" s="10">
        <v>3330</v>
      </c>
      <c r="Q33" s="10" t="s">
        <v>14</v>
      </c>
      <c r="R33" s="10" t="s">
        <v>29</v>
      </c>
      <c r="S33" s="10">
        <v>56</v>
      </c>
      <c r="T33" s="10">
        <v>35</v>
      </c>
      <c r="U33" s="15">
        <f t="shared" si="4"/>
        <v>95.142857142857139</v>
      </c>
      <c r="V33" s="9">
        <v>7.93</v>
      </c>
      <c r="W33" s="15">
        <v>67.400000000000006</v>
      </c>
      <c r="X33" s="15">
        <v>45.2</v>
      </c>
      <c r="Y33" s="15">
        <f t="shared" si="0"/>
        <v>175.44247787610618</v>
      </c>
      <c r="Z33" s="19">
        <v>0.67400000000000004</v>
      </c>
      <c r="AA33" s="10" t="s">
        <v>20</v>
      </c>
      <c r="AB33" s="9">
        <f>(((G33/5.109262)^0.118694)-1)/(0.118694*0.116609)</f>
        <v>0.57201087549675023</v>
      </c>
      <c r="AC33" s="9">
        <f>(3.4967*C33)+3.3658</f>
        <v>5.142811475409836</v>
      </c>
      <c r="AD33" s="9">
        <f>(((G33/AC33)^0.118694)-1)/(0.118694*0.116609)</f>
        <v>0.51546126403754833</v>
      </c>
    </row>
    <row r="34" spans="1:30" x14ac:dyDescent="0.3">
      <c r="A34" s="10">
        <v>64</v>
      </c>
      <c r="B34" s="10" t="s">
        <v>36</v>
      </c>
      <c r="C34" s="9">
        <f t="shared" si="1"/>
        <v>0.50273224043715847</v>
      </c>
      <c r="D34" s="22">
        <f t="shared" si="2"/>
        <v>184</v>
      </c>
      <c r="E34" s="21">
        <v>43778</v>
      </c>
      <c r="F34" s="17">
        <v>43962</v>
      </c>
      <c r="G34" s="15">
        <v>5.3298173539263374</v>
      </c>
      <c r="H34" s="15">
        <v>2.3401826460736626</v>
      </c>
      <c r="I34" s="15">
        <v>30.510855881012549</v>
      </c>
      <c r="J34" s="15">
        <v>69.48914411898744</v>
      </c>
      <c r="K34" s="15">
        <v>5.1362033384332779</v>
      </c>
      <c r="L34" s="15">
        <v>11.697815865956295</v>
      </c>
      <c r="M34" s="10" t="s">
        <v>24</v>
      </c>
      <c r="N34" s="10">
        <v>39</v>
      </c>
      <c r="O34" s="10">
        <f t="shared" si="3"/>
        <v>273</v>
      </c>
      <c r="P34" s="10">
        <v>3470</v>
      </c>
      <c r="Q34" s="10" t="s">
        <v>14</v>
      </c>
      <c r="R34" s="10" t="s">
        <v>29</v>
      </c>
      <c r="S34" s="10">
        <v>44</v>
      </c>
      <c r="T34" s="10">
        <v>32</v>
      </c>
      <c r="U34" s="15">
        <f t="shared" si="4"/>
        <v>108.4375</v>
      </c>
      <c r="V34" s="9">
        <v>7.67</v>
      </c>
      <c r="W34" s="15">
        <v>67.5</v>
      </c>
      <c r="X34" s="15">
        <v>45.7</v>
      </c>
      <c r="Y34" s="15">
        <f t="shared" si="0"/>
        <v>167.83369803063457</v>
      </c>
      <c r="Z34" s="19">
        <v>0.67500000000000004</v>
      </c>
      <c r="AA34" s="10" t="s">
        <v>20</v>
      </c>
      <c r="AB34" s="9">
        <f>(((G34/5.552144)^0.326362)-1)/(0.326362*0.116589)</f>
        <v>-0.34819634800722626</v>
      </c>
      <c r="AC34" s="9">
        <f>(3.9372*C32)+3.5893</f>
        <v>5.5686573770491803</v>
      </c>
      <c r="AD34" s="9">
        <f>(((G34/AC34)^0.326362)-1)/(0.326362*0.116589)</f>
        <v>-0.37331924392081084</v>
      </c>
    </row>
    <row r="35" spans="1:30" x14ac:dyDescent="0.3">
      <c r="A35" s="10">
        <v>65</v>
      </c>
      <c r="B35" s="10" t="s">
        <v>36</v>
      </c>
      <c r="C35" s="9">
        <f t="shared" si="1"/>
        <v>0.50819672131147542</v>
      </c>
      <c r="D35" s="22">
        <f t="shared" si="2"/>
        <v>186</v>
      </c>
      <c r="E35" s="21">
        <v>43811</v>
      </c>
      <c r="F35" s="17">
        <v>43997</v>
      </c>
      <c r="G35" s="15">
        <v>6.2287105344425324</v>
      </c>
      <c r="H35" s="15">
        <v>2.9262894655574669</v>
      </c>
      <c r="I35" s="15">
        <v>31.963839055788828</v>
      </c>
      <c r="J35" s="15">
        <v>68.036160944211176</v>
      </c>
      <c r="K35" s="15">
        <v>6.9048668256032144</v>
      </c>
      <c r="L35" s="15">
        <v>14.697253037256953</v>
      </c>
      <c r="M35" s="10" t="s">
        <v>24</v>
      </c>
      <c r="N35" s="10">
        <v>40</v>
      </c>
      <c r="O35" s="10">
        <f t="shared" si="3"/>
        <v>280</v>
      </c>
      <c r="P35" s="10">
        <v>2765</v>
      </c>
      <c r="Q35" s="10" t="s">
        <v>15</v>
      </c>
      <c r="R35" s="10" t="s">
        <v>28</v>
      </c>
      <c r="S35" s="10">
        <v>47</v>
      </c>
      <c r="T35" s="10">
        <v>36</v>
      </c>
      <c r="U35" s="15">
        <f t="shared" si="4"/>
        <v>76.805555555555557</v>
      </c>
      <c r="V35" s="9">
        <v>9.15</v>
      </c>
      <c r="W35" s="15">
        <v>65.099999999999994</v>
      </c>
      <c r="X35" s="15">
        <v>45</v>
      </c>
      <c r="Y35" s="15">
        <f t="shared" si="0"/>
        <v>203.33333333333334</v>
      </c>
      <c r="Z35" s="19">
        <v>0.65099999999999991</v>
      </c>
      <c r="AA35" s="10" t="s">
        <v>19</v>
      </c>
      <c r="AB35" s="9">
        <f>(((G35/5.552144)^0.326362)-1)/(0.326362*0.116589)</f>
        <v>1.0049827233404958</v>
      </c>
      <c r="AC35" s="9">
        <f>(3.9372*C33)+3.5893</f>
        <v>5.5901721311475416</v>
      </c>
      <c r="AD35" s="9">
        <f>(((G35/AC35)^0.326362)-1)/(0.326362*0.116589)</f>
        <v>0.94426469837811511</v>
      </c>
    </row>
    <row r="36" spans="1:30" x14ac:dyDescent="0.3">
      <c r="A36" s="10">
        <v>68</v>
      </c>
      <c r="B36" s="10" t="s">
        <v>35</v>
      </c>
      <c r="C36" s="9">
        <f t="shared" si="1"/>
        <v>0.50546448087431695</v>
      </c>
      <c r="D36" s="22">
        <f t="shared" si="2"/>
        <v>185</v>
      </c>
      <c r="E36" s="21">
        <v>43812</v>
      </c>
      <c r="F36" s="17">
        <v>43997</v>
      </c>
      <c r="G36" s="15">
        <v>7.0030772641951744</v>
      </c>
      <c r="H36" s="15">
        <v>5.0469227358048263</v>
      </c>
      <c r="I36" s="15">
        <v>41.883176230745448</v>
      </c>
      <c r="J36" s="15">
        <v>58.116823769254552</v>
      </c>
      <c r="K36" s="15">
        <v>9.3422606058676045</v>
      </c>
      <c r="L36" s="15">
        <v>12.9632602419273</v>
      </c>
      <c r="M36" s="10" t="s">
        <v>24</v>
      </c>
      <c r="N36" s="10">
        <v>40</v>
      </c>
      <c r="O36" s="10">
        <f t="shared" si="3"/>
        <v>280</v>
      </c>
      <c r="P36" s="10">
        <v>4560</v>
      </c>
      <c r="Q36" s="10" t="s">
        <v>14</v>
      </c>
      <c r="R36" s="10" t="s">
        <v>29</v>
      </c>
      <c r="V36" s="9">
        <v>12.1</v>
      </c>
      <c r="W36" s="15">
        <v>73.5</v>
      </c>
      <c r="X36" s="15">
        <v>46.5</v>
      </c>
      <c r="Y36" s="15">
        <f t="shared" si="0"/>
        <v>260.21505376344084</v>
      </c>
      <c r="Z36" s="19">
        <v>0.73499999999999999</v>
      </c>
      <c r="AA36" s="10" t="s">
        <v>20</v>
      </c>
      <c r="AB36" s="9">
        <f>(((G36/5.109262)^0.118694)-1)/(0.118694*0.116609)</f>
        <v>2.7550936028245285</v>
      </c>
      <c r="AC36" s="9">
        <f>(3.4967*C36)+3.3658</f>
        <v>5.1332576502732241</v>
      </c>
      <c r="AD36" s="9">
        <f>(((G36/AC36)^0.118694)-1)/(0.118694*0.116609)</f>
        <v>2.7133916362540127</v>
      </c>
    </row>
    <row r="37" spans="1:30" x14ac:dyDescent="0.3">
      <c r="A37" s="10">
        <v>69</v>
      </c>
      <c r="B37" s="10" t="s">
        <v>35</v>
      </c>
      <c r="C37" s="9">
        <f t="shared" si="1"/>
        <v>0.50273224043715847</v>
      </c>
      <c r="D37" s="22">
        <f t="shared" si="2"/>
        <v>184</v>
      </c>
      <c r="E37" s="21">
        <v>43816</v>
      </c>
      <c r="F37" s="17">
        <v>44000</v>
      </c>
      <c r="G37" s="15">
        <v>4.8718482247788932</v>
      </c>
      <c r="H37" s="15">
        <v>1.9381517752211064</v>
      </c>
      <c r="I37" s="15">
        <v>28.460378490765148</v>
      </c>
      <c r="J37" s="15">
        <v>71.539621509234848</v>
      </c>
      <c r="K37" s="15">
        <v>4.5313988142157555</v>
      </c>
      <c r="L37" s="15">
        <v>11.390381058410004</v>
      </c>
      <c r="M37" s="15" t="s">
        <v>23</v>
      </c>
      <c r="N37" s="10">
        <v>38</v>
      </c>
      <c r="O37" s="10">
        <f t="shared" si="3"/>
        <v>266</v>
      </c>
      <c r="P37" s="10">
        <v>2900</v>
      </c>
      <c r="Q37" s="10" t="s">
        <v>14</v>
      </c>
      <c r="R37" s="10" t="s">
        <v>26</v>
      </c>
      <c r="S37" s="10">
        <v>52</v>
      </c>
      <c r="T37" s="10">
        <v>33</v>
      </c>
      <c r="U37" s="15">
        <f t="shared" si="4"/>
        <v>87.878787878787875</v>
      </c>
      <c r="V37" s="9">
        <v>6.81</v>
      </c>
      <c r="W37" s="15">
        <v>65.400000000000006</v>
      </c>
      <c r="X37" s="15">
        <v>42.2</v>
      </c>
      <c r="Y37" s="15">
        <f t="shared" si="0"/>
        <v>161.37440758293837</v>
      </c>
      <c r="Z37" s="19">
        <v>0.65400000000000003</v>
      </c>
      <c r="AA37" s="10" t="s">
        <v>18</v>
      </c>
      <c r="AB37" s="9">
        <f>(((G37/5.109262)^0.118694)-1)/(0.118694*0.116609)</f>
        <v>-0.40689384363521908</v>
      </c>
      <c r="AC37" s="9">
        <f>(3.4967*C37)+3.3658</f>
        <v>5.1237038251366123</v>
      </c>
      <c r="AD37" s="9">
        <f>(((G37/AC37)^0.118694)-1)/(0.118694*0.116609)</f>
        <v>-0.43095925447484079</v>
      </c>
    </row>
    <row r="38" spans="1:30" x14ac:dyDescent="0.3">
      <c r="A38" s="10">
        <v>70</v>
      </c>
      <c r="B38" s="10" t="s">
        <v>36</v>
      </c>
      <c r="C38" s="9">
        <f t="shared" si="1"/>
        <v>0.50273224043715847</v>
      </c>
      <c r="D38" s="22">
        <f t="shared" si="2"/>
        <v>184</v>
      </c>
      <c r="E38" s="21">
        <v>43816</v>
      </c>
      <c r="F38" s="17">
        <v>44000</v>
      </c>
      <c r="G38" s="15">
        <v>4.9079152828374495</v>
      </c>
      <c r="H38" s="15">
        <v>0.39208471716255033</v>
      </c>
      <c r="I38" s="15">
        <v>7.3978248521235912</v>
      </c>
      <c r="J38" s="15">
        <v>92.602175147876409</v>
      </c>
      <c r="K38" s="15">
        <v>0.9001026564796839</v>
      </c>
      <c r="L38" s="15">
        <v>11.267023147009754</v>
      </c>
      <c r="M38" s="10" t="s">
        <v>24</v>
      </c>
      <c r="N38" s="10">
        <v>37</v>
      </c>
      <c r="O38" s="10">
        <f t="shared" si="3"/>
        <v>259</v>
      </c>
      <c r="P38" s="10">
        <v>2500</v>
      </c>
      <c r="Q38" s="10" t="s">
        <v>14</v>
      </c>
      <c r="R38" s="10" t="s">
        <v>29</v>
      </c>
      <c r="V38" s="9">
        <v>6.6</v>
      </c>
      <c r="W38" s="15">
        <v>62.3</v>
      </c>
      <c r="X38" s="15">
        <v>41.6</v>
      </c>
      <c r="Y38" s="15">
        <f t="shared" si="0"/>
        <v>158.65384615384616</v>
      </c>
      <c r="Z38" s="19">
        <v>0.623</v>
      </c>
      <c r="AA38" s="10" t="s">
        <v>20</v>
      </c>
      <c r="AB38" s="9">
        <f>(((G38/5.552144)^0.326362)-1)/(0.326362*0.116589)</f>
        <v>-1.0368528671490571</v>
      </c>
      <c r="AC38" s="9">
        <f>(3.9372*C36)+3.5893</f>
        <v>5.5794147540983605</v>
      </c>
      <c r="AD38" s="9">
        <f>(((G38/AC38)^0.326362)-1)/(0.326362*0.116589)</f>
        <v>-1.0771882437780522</v>
      </c>
    </row>
    <row r="39" spans="1:30" x14ac:dyDescent="0.3">
      <c r="A39" s="10">
        <v>72</v>
      </c>
      <c r="B39" s="10" t="s">
        <v>36</v>
      </c>
      <c r="C39" s="9">
        <f t="shared" si="1"/>
        <v>0.49726775956284153</v>
      </c>
      <c r="D39" s="22">
        <f t="shared" si="2"/>
        <v>182</v>
      </c>
      <c r="E39" s="17">
        <v>43794</v>
      </c>
      <c r="F39" s="17">
        <v>43976</v>
      </c>
      <c r="G39" s="15">
        <v>5.803478429041327</v>
      </c>
      <c r="H39" s="15">
        <v>1.9965215709586728</v>
      </c>
      <c r="I39" s="15">
        <v>25.596430396906062</v>
      </c>
      <c r="J39" s="15">
        <v>74.403569603093928</v>
      </c>
      <c r="K39" s="15">
        <v>4.6253357958866408</v>
      </c>
      <c r="L39" s="15">
        <v>13.444901827738107</v>
      </c>
      <c r="M39" s="10" t="s">
        <v>24</v>
      </c>
      <c r="N39" s="10">
        <v>38</v>
      </c>
      <c r="O39" s="10">
        <f t="shared" si="3"/>
        <v>266</v>
      </c>
      <c r="P39" s="10">
        <v>2765</v>
      </c>
      <c r="Q39" s="10" t="s">
        <v>14</v>
      </c>
      <c r="R39" s="10" t="s">
        <v>29</v>
      </c>
      <c r="T39" s="10">
        <v>36</v>
      </c>
      <c r="U39" s="15">
        <f t="shared" si="4"/>
        <v>76.805555555555557</v>
      </c>
      <c r="V39" s="9">
        <v>7.81</v>
      </c>
      <c r="W39" s="15">
        <v>65.7</v>
      </c>
      <c r="X39" s="15">
        <v>45.5</v>
      </c>
      <c r="Y39" s="15">
        <f t="shared" si="0"/>
        <v>171.64835164835165</v>
      </c>
      <c r="Z39" s="19">
        <v>0.65700000000000003</v>
      </c>
      <c r="AA39" s="10" t="s">
        <v>20</v>
      </c>
      <c r="AB39" s="9">
        <f>(((G39/5.552144)^0.326362)-1)/(0.326362*0.116589)</f>
        <v>0.3824949941145529</v>
      </c>
      <c r="AC39" s="9">
        <f>(3.9372*C37)+3.5893</f>
        <v>5.5686573770491803</v>
      </c>
      <c r="AD39" s="9">
        <f>(((G39/AC39)^0.326362)-1)/(0.326362*0.116589)</f>
        <v>0.35666422866008979</v>
      </c>
    </row>
    <row r="40" spans="1:30" x14ac:dyDescent="0.3">
      <c r="A40" s="10">
        <v>73</v>
      </c>
      <c r="B40" s="10" t="s">
        <v>35</v>
      </c>
      <c r="C40" s="9">
        <f t="shared" si="1"/>
        <v>0.50819672131147542</v>
      </c>
      <c r="D40" s="22">
        <f t="shared" si="2"/>
        <v>186</v>
      </c>
      <c r="E40" s="21">
        <v>43821</v>
      </c>
      <c r="F40" s="17">
        <v>44007</v>
      </c>
      <c r="G40" s="15">
        <v>5.1974264538976342</v>
      </c>
      <c r="H40" s="15">
        <v>2.0325735461023662</v>
      </c>
      <c r="I40" s="15">
        <v>28.11305043018487</v>
      </c>
      <c r="J40" s="15">
        <v>71.88694956981513</v>
      </c>
      <c r="K40" s="15">
        <v>4.5144123838174819</v>
      </c>
      <c r="L40" s="15">
        <v>11.543654296027318</v>
      </c>
      <c r="M40" s="15" t="s">
        <v>23</v>
      </c>
      <c r="N40" s="10">
        <v>41</v>
      </c>
      <c r="O40" s="10">
        <f t="shared" si="3"/>
        <v>287</v>
      </c>
      <c r="P40" s="10">
        <v>3390</v>
      </c>
      <c r="Q40" s="10" t="s">
        <v>14</v>
      </c>
      <c r="R40" s="10" t="s">
        <v>26</v>
      </c>
      <c r="S40" s="10">
        <v>50</v>
      </c>
      <c r="T40" s="10">
        <v>33</v>
      </c>
      <c r="U40" s="15">
        <f t="shared" si="4"/>
        <v>102.72727272727273</v>
      </c>
      <c r="V40" s="9">
        <v>7.21</v>
      </c>
      <c r="W40" s="15">
        <v>67.099999999999994</v>
      </c>
      <c r="X40" s="15">
        <v>44.2</v>
      </c>
      <c r="Y40" s="15">
        <f t="shared" si="0"/>
        <v>163.12217194570135</v>
      </c>
      <c r="Z40" s="19">
        <v>0.67099999999999993</v>
      </c>
      <c r="AA40" s="10" t="s">
        <v>18</v>
      </c>
      <c r="AB40" s="9">
        <f>(((G40/5.109262)^0.118694)-1)/(0.118694*0.116609)</f>
        <v>0.14686689878147705</v>
      </c>
      <c r="AC40" s="9">
        <f>(3.4967*C40)+3.3658</f>
        <v>5.142811475409836</v>
      </c>
      <c r="AD40" s="9">
        <f>(((G40/AC40)^0.118694)-1)/(0.118694*0.116609)</f>
        <v>9.0647430013544139E-2</v>
      </c>
    </row>
    <row r="41" spans="1:30" x14ac:dyDescent="0.3">
      <c r="A41" s="10">
        <v>74</v>
      </c>
      <c r="B41" s="10" t="s">
        <v>35</v>
      </c>
      <c r="C41" s="9">
        <f t="shared" si="1"/>
        <v>0.50273224043715847</v>
      </c>
      <c r="D41" s="22">
        <f t="shared" si="2"/>
        <v>184</v>
      </c>
      <c r="E41" s="21">
        <v>43792</v>
      </c>
      <c r="F41" s="17">
        <v>43976</v>
      </c>
      <c r="G41" s="15">
        <v>6.0288052571887549</v>
      </c>
      <c r="H41" s="15">
        <v>2.0911947428112443</v>
      </c>
      <c r="I41" s="15">
        <v>25.753629837576902</v>
      </c>
      <c r="J41" s="15">
        <v>74.246370162423091</v>
      </c>
      <c r="K41" s="15">
        <v>4.0005332453551352</v>
      </c>
      <c r="L41" s="15">
        <v>11.533328468840939</v>
      </c>
      <c r="M41" s="10" t="s">
        <v>24</v>
      </c>
      <c r="N41" s="10">
        <v>38</v>
      </c>
      <c r="O41" s="10">
        <f t="shared" si="3"/>
        <v>266</v>
      </c>
      <c r="P41" s="10">
        <v>2970</v>
      </c>
      <c r="Q41" s="10" t="s">
        <v>14</v>
      </c>
      <c r="R41" s="10" t="s">
        <v>29</v>
      </c>
      <c r="S41" s="10">
        <v>52</v>
      </c>
      <c r="T41" s="10">
        <v>33</v>
      </c>
      <c r="U41" s="15">
        <f t="shared" si="4"/>
        <v>90</v>
      </c>
      <c r="V41" s="9">
        <v>8.1199999999999992</v>
      </c>
      <c r="W41" s="15">
        <v>72.3</v>
      </c>
      <c r="X41" s="15">
        <v>44.8</v>
      </c>
      <c r="Y41" s="15">
        <f t="shared" si="0"/>
        <v>181.25</v>
      </c>
      <c r="Z41" s="19">
        <v>0.72299999999999998</v>
      </c>
      <c r="AA41" s="10" t="s">
        <v>20</v>
      </c>
      <c r="AB41" s="9">
        <f>(((G41/5.109262)^0.118694)-1)/(0.118694*0.116609)</f>
        <v>1.4332512168771379</v>
      </c>
      <c r="AC41" s="9">
        <f>(3.4967*C41)+3.3658</f>
        <v>5.1237038251366123</v>
      </c>
      <c r="AD41" s="9">
        <f>(((G41/AC41)^0.118694)-1)/(0.118694*0.116609)</f>
        <v>1.4085694113025906</v>
      </c>
    </row>
    <row r="42" spans="1:30" x14ac:dyDescent="0.3">
      <c r="A42" s="10">
        <v>75</v>
      </c>
      <c r="B42" s="10" t="s">
        <v>36</v>
      </c>
      <c r="C42" s="9">
        <f t="shared" si="1"/>
        <v>0.49726775956284153</v>
      </c>
      <c r="D42" s="22">
        <f t="shared" si="2"/>
        <v>182</v>
      </c>
      <c r="E42" s="21">
        <v>43794</v>
      </c>
      <c r="F42" s="17">
        <v>43976</v>
      </c>
      <c r="G42" s="15">
        <v>6.3278139231567785</v>
      </c>
      <c r="H42" s="15">
        <v>1.7421860768432218</v>
      </c>
      <c r="I42" s="15">
        <v>21.588427222344755</v>
      </c>
      <c r="J42" s="15">
        <v>78.411572777655252</v>
      </c>
      <c r="K42" s="15">
        <v>3.8350828061425686</v>
      </c>
      <c r="L42" s="15">
        <v>13.92944800772389</v>
      </c>
      <c r="M42" s="10" t="s">
        <v>24</v>
      </c>
      <c r="N42" s="10">
        <v>38</v>
      </c>
      <c r="O42" s="10">
        <f t="shared" si="3"/>
        <v>266</v>
      </c>
      <c r="P42" s="10">
        <v>2660</v>
      </c>
      <c r="Q42" s="10" t="s">
        <v>14</v>
      </c>
      <c r="R42" s="10" t="s">
        <v>29</v>
      </c>
      <c r="T42" s="10">
        <v>33</v>
      </c>
      <c r="U42" s="15">
        <f t="shared" si="4"/>
        <v>80.606060606060609</v>
      </c>
      <c r="V42" s="9">
        <v>8.07</v>
      </c>
      <c r="W42" s="15">
        <v>67.400000000000006</v>
      </c>
      <c r="X42" s="15">
        <v>44.5</v>
      </c>
      <c r="Y42" s="15">
        <f t="shared" si="0"/>
        <v>181.34831460674158</v>
      </c>
      <c r="Z42" s="19">
        <v>0.67400000000000004</v>
      </c>
      <c r="AA42" s="10" t="s">
        <v>20</v>
      </c>
      <c r="AB42" s="9">
        <f>(((G42/5.552144)^0.326362)-1)/(0.326362*0.116589)</f>
        <v>1.145917233038408</v>
      </c>
      <c r="AC42" s="9">
        <f>(3.9372*C40)+3.5893</f>
        <v>5.5901721311475416</v>
      </c>
      <c r="AD42" s="9">
        <f>(((G42/AC42)^0.326362)-1)/(0.326362*0.116589)</f>
        <v>1.0848855947777709</v>
      </c>
    </row>
    <row r="43" spans="1:30" x14ac:dyDescent="0.3">
      <c r="A43" s="10">
        <v>76</v>
      </c>
      <c r="B43" s="10" t="s">
        <v>35</v>
      </c>
      <c r="C43" s="9">
        <f t="shared" si="1"/>
        <v>0.47540983606557374</v>
      </c>
      <c r="D43" s="22">
        <f t="shared" si="2"/>
        <v>174</v>
      </c>
      <c r="E43" s="21">
        <v>43816</v>
      </c>
      <c r="F43" s="17">
        <v>43990</v>
      </c>
      <c r="G43" s="15">
        <v>5.294332778694959</v>
      </c>
      <c r="H43" s="15">
        <v>2.6056672213050414</v>
      </c>
      <c r="I43" s="15">
        <v>32.983129383608116</v>
      </c>
      <c r="J43" s="15">
        <v>67.016870616391884</v>
      </c>
      <c r="K43" s="15">
        <v>6.2632467310979898</v>
      </c>
      <c r="L43" s="15">
        <v>12.72599670379174</v>
      </c>
      <c r="M43" s="10" t="s">
        <v>24</v>
      </c>
      <c r="N43" s="10">
        <v>41</v>
      </c>
      <c r="O43" s="10">
        <f t="shared" si="3"/>
        <v>287</v>
      </c>
      <c r="P43" s="10">
        <v>2730</v>
      </c>
      <c r="Q43" s="10" t="s">
        <v>15</v>
      </c>
      <c r="R43" s="10" t="s">
        <v>28</v>
      </c>
      <c r="S43" s="10">
        <v>52</v>
      </c>
      <c r="T43" s="10">
        <v>36</v>
      </c>
      <c r="U43" s="15">
        <f t="shared" si="4"/>
        <v>75.833333333333329</v>
      </c>
      <c r="V43" s="9">
        <v>7.9</v>
      </c>
      <c r="W43" s="15">
        <v>64.5</v>
      </c>
      <c r="X43" s="15">
        <v>43.8</v>
      </c>
      <c r="Y43" s="15">
        <f t="shared" si="0"/>
        <v>180.36529680365297</v>
      </c>
      <c r="Z43" s="19">
        <v>0.64500000000000002</v>
      </c>
      <c r="AA43" s="10" t="s">
        <v>19</v>
      </c>
      <c r="AB43" s="9">
        <f>(((G43/5.109262)^0.118694)-1)/(0.118694*0.116609)</f>
        <v>0.30578458062835606</v>
      </c>
      <c r="AC43" s="9">
        <f>(3.4967*C43)+3.3658</f>
        <v>5.028165573770492</v>
      </c>
      <c r="AD43" s="9">
        <f>(((G43/AC43)^0.118694)-1)/(0.118694*0.116609)</f>
        <v>0.44370474643639368</v>
      </c>
    </row>
    <row r="44" spans="1:30" x14ac:dyDescent="0.3">
      <c r="A44" s="10">
        <v>77</v>
      </c>
      <c r="B44" s="10" t="s">
        <v>35</v>
      </c>
      <c r="C44" s="9">
        <f t="shared" si="1"/>
        <v>0.5</v>
      </c>
      <c r="D44" s="22">
        <f t="shared" si="2"/>
        <v>183</v>
      </c>
      <c r="E44" s="17">
        <v>43824</v>
      </c>
      <c r="F44" s="17">
        <v>44007</v>
      </c>
      <c r="G44" s="15">
        <v>5.3193584424751936</v>
      </c>
      <c r="H44" s="15">
        <v>1.9106415575248068</v>
      </c>
      <c r="I44" s="15">
        <v>26.426577559125956</v>
      </c>
      <c r="J44" s="15">
        <v>73.573422440874054</v>
      </c>
      <c r="K44" s="15">
        <f>H44/(Z44^2)</f>
        <v>4.5083460339282055</v>
      </c>
      <c r="L44" s="15">
        <f>G44/(Z44^2)</f>
        <v>12.551547642585071</v>
      </c>
      <c r="M44" s="10" t="s">
        <v>24</v>
      </c>
      <c r="N44" s="10">
        <v>38</v>
      </c>
      <c r="O44" s="10">
        <f t="shared" si="3"/>
        <v>266</v>
      </c>
      <c r="P44" s="10">
        <v>2920</v>
      </c>
      <c r="Q44" s="10" t="s">
        <v>14</v>
      </c>
      <c r="R44" s="10" t="s">
        <v>29</v>
      </c>
      <c r="S44" s="10">
        <v>52</v>
      </c>
      <c r="T44" s="10">
        <v>35</v>
      </c>
      <c r="U44" s="15">
        <f t="shared" si="4"/>
        <v>83.428571428571431</v>
      </c>
      <c r="V44" s="9">
        <v>7.23</v>
      </c>
      <c r="W44" s="15">
        <v>65.099999999999994</v>
      </c>
      <c r="X44" s="15">
        <v>44.5</v>
      </c>
      <c r="Y44" s="15">
        <f t="shared" si="0"/>
        <v>162.47191011235955</v>
      </c>
      <c r="Z44" s="19">
        <f>W44/100</f>
        <v>0.65099999999999991</v>
      </c>
      <c r="AA44" s="10" t="s">
        <v>20</v>
      </c>
      <c r="AB44" s="9">
        <f>(((G44/5.109262)^0.118694)-1)/(0.118694*0.116609)</f>
        <v>0.34640773297568805</v>
      </c>
      <c r="AC44" s="9">
        <f>(3.4967*C44)+3.3658</f>
        <v>5.1141500000000004</v>
      </c>
      <c r="AD44" s="9">
        <f>(((G44/AC44)^0.118694)-1)/(0.118694*0.116609)</f>
        <v>0.33816851638736506</v>
      </c>
    </row>
    <row r="45" spans="1:30" x14ac:dyDescent="0.3">
      <c r="A45" s="10">
        <v>78</v>
      </c>
      <c r="B45" s="10" t="s">
        <v>35</v>
      </c>
      <c r="C45" s="9">
        <f t="shared" si="1"/>
        <v>0.50273224043715847</v>
      </c>
      <c r="D45" s="22">
        <f t="shared" si="2"/>
        <v>184</v>
      </c>
      <c r="E45" s="17">
        <v>43788</v>
      </c>
      <c r="F45" s="17">
        <v>43972</v>
      </c>
      <c r="G45" s="15">
        <v>5.7411917990932881</v>
      </c>
      <c r="H45" s="15">
        <v>1.7788082009067114</v>
      </c>
      <c r="I45" s="15">
        <v>23.654364373759464</v>
      </c>
      <c r="J45" s="15">
        <v>76.345635626240536</v>
      </c>
      <c r="K45" s="15">
        <v>3.6510541803981735</v>
      </c>
      <c r="L45" s="15">
        <v>11.783958668429014</v>
      </c>
      <c r="M45" s="15" t="s">
        <v>23</v>
      </c>
      <c r="N45" s="10">
        <v>38</v>
      </c>
      <c r="O45" s="10">
        <f t="shared" si="3"/>
        <v>266</v>
      </c>
      <c r="P45" s="10">
        <v>3050</v>
      </c>
      <c r="Q45" s="10" t="s">
        <v>14</v>
      </c>
      <c r="R45" s="10" t="s">
        <v>26</v>
      </c>
      <c r="S45" s="10">
        <v>49</v>
      </c>
      <c r="T45" s="10">
        <v>34</v>
      </c>
      <c r="U45" s="15">
        <f t="shared" si="4"/>
        <v>89.705882352941174</v>
      </c>
      <c r="V45" s="9">
        <v>7.52</v>
      </c>
      <c r="W45" s="15">
        <v>69.8</v>
      </c>
      <c r="X45" s="15">
        <v>44.8</v>
      </c>
      <c r="Y45" s="15">
        <f t="shared" si="0"/>
        <v>167.85714285714286</v>
      </c>
      <c r="Z45" s="19">
        <v>0.69799999999999995</v>
      </c>
      <c r="AA45" s="10" t="s">
        <v>18</v>
      </c>
      <c r="AB45" s="9">
        <f>(((G45/5.109262)^0.118694)-1)/(0.118694*0.116609)</f>
        <v>1.0069771986308065</v>
      </c>
      <c r="AC45" s="9">
        <f>(3.4967*C45)+3.3658</f>
        <v>5.1237038251366123</v>
      </c>
      <c r="AD45" s="9">
        <f>(((G45/AC45)^0.118694)-1)/(0.118694*0.116609)</f>
        <v>0.98243818237549463</v>
      </c>
    </row>
    <row r="46" spans="1:30" x14ac:dyDescent="0.3">
      <c r="A46" s="10">
        <v>79</v>
      </c>
      <c r="B46" s="10" t="s">
        <v>36</v>
      </c>
      <c r="C46" s="9">
        <f t="shared" si="1"/>
        <v>0.50273224043715847</v>
      </c>
      <c r="D46" s="22">
        <f t="shared" si="2"/>
        <v>184</v>
      </c>
      <c r="E46" s="17">
        <v>43823</v>
      </c>
      <c r="F46" s="17">
        <v>44007</v>
      </c>
      <c r="G46" s="15">
        <v>5.8004965018949894</v>
      </c>
      <c r="H46" s="15">
        <v>2.1745034981050102</v>
      </c>
      <c r="I46" s="15">
        <v>27.266501543636494</v>
      </c>
      <c r="J46" s="15">
        <v>72.733498456363506</v>
      </c>
      <c r="K46" s="15">
        <v>4.7584632411877443</v>
      </c>
      <c r="L46" s="15">
        <v>12.69321912287514</v>
      </c>
      <c r="M46" s="15" t="s">
        <v>23</v>
      </c>
      <c r="N46" s="10">
        <v>37</v>
      </c>
      <c r="O46" s="10">
        <f t="shared" si="3"/>
        <v>259</v>
      </c>
      <c r="P46" s="10">
        <v>2610</v>
      </c>
      <c r="Q46" s="10" t="s">
        <v>14</v>
      </c>
      <c r="R46" s="10" t="s">
        <v>26</v>
      </c>
      <c r="S46" s="10">
        <v>48</v>
      </c>
      <c r="T46" s="10">
        <v>33</v>
      </c>
      <c r="U46" s="15">
        <f t="shared" si="4"/>
        <v>79.090909090909093</v>
      </c>
      <c r="V46" s="9">
        <v>7.96</v>
      </c>
      <c r="W46" s="15">
        <v>67.599999999999994</v>
      </c>
      <c r="X46" s="15">
        <v>44.2</v>
      </c>
      <c r="Y46" s="15">
        <f t="shared" si="0"/>
        <v>180.09049773755655</v>
      </c>
      <c r="Z46" s="19">
        <v>0.67599999999999993</v>
      </c>
      <c r="AA46" s="10" t="s">
        <v>18</v>
      </c>
      <c r="AB46" s="9">
        <f>(((G46/5.552144)^0.326362)-1)/(0.326362*0.116589)</f>
        <v>0.37802299789575183</v>
      </c>
      <c r="AC46" s="9">
        <f>(3.9372*C44)+3.5893</f>
        <v>5.5579000000000001</v>
      </c>
      <c r="AD46" s="9">
        <f>(((G46/AC46)^0.326362)-1)/(0.326362*0.116589)</f>
        <v>0.36900923017012921</v>
      </c>
    </row>
    <row r="47" spans="1:30" x14ac:dyDescent="0.3">
      <c r="A47" s="10">
        <v>80</v>
      </c>
      <c r="B47" s="10" t="s">
        <v>36</v>
      </c>
      <c r="C47" s="9">
        <f t="shared" si="1"/>
        <v>0.5</v>
      </c>
      <c r="D47" s="22">
        <f t="shared" si="2"/>
        <v>183</v>
      </c>
      <c r="E47" s="17">
        <v>43824</v>
      </c>
      <c r="F47" s="17">
        <v>44007</v>
      </c>
      <c r="G47" s="15">
        <v>6.4567133710620146</v>
      </c>
      <c r="H47" s="15">
        <v>2.4632866289379853</v>
      </c>
      <c r="I47" s="15">
        <v>27.61532095221957</v>
      </c>
      <c r="J47" s="15">
        <v>72.384679047780438</v>
      </c>
      <c r="K47" s="15">
        <v>5.0997083565819281</v>
      </c>
      <c r="L47" s="15">
        <v>13.367244699678103</v>
      </c>
      <c r="M47" s="10" t="s">
        <v>24</v>
      </c>
      <c r="N47" s="10">
        <v>40</v>
      </c>
      <c r="O47" s="10">
        <f t="shared" si="3"/>
        <v>280</v>
      </c>
      <c r="P47" s="10">
        <v>3385</v>
      </c>
      <c r="Q47" s="10" t="s">
        <v>14</v>
      </c>
      <c r="R47" s="10" t="s">
        <v>29</v>
      </c>
      <c r="S47" s="10">
        <v>52</v>
      </c>
      <c r="T47" s="10">
        <v>36</v>
      </c>
      <c r="U47" s="15">
        <f t="shared" si="4"/>
        <v>94.027777777777771</v>
      </c>
      <c r="V47" s="9">
        <v>8.93</v>
      </c>
      <c r="W47" s="15">
        <v>69.5</v>
      </c>
      <c r="X47" s="15">
        <v>44.3</v>
      </c>
      <c r="Y47" s="15">
        <f t="shared" si="0"/>
        <v>201.58013544018061</v>
      </c>
      <c r="Z47" s="19">
        <v>0.69499999999999995</v>
      </c>
      <c r="AA47" s="10" t="s">
        <v>20</v>
      </c>
      <c r="AB47" s="9">
        <f>(((G47/5.552144)^0.326362)-1)/(0.326362*0.116589)</f>
        <v>1.3270172451316882</v>
      </c>
      <c r="AC47" s="9">
        <f>(3.9372*C45)+3.5893</f>
        <v>5.5686573770491803</v>
      </c>
      <c r="AD47" s="9">
        <f>(((G47/AC47)^0.326362)-1)/(0.326362*0.116589)</f>
        <v>1.3002714578429186</v>
      </c>
    </row>
    <row r="48" spans="1:30" x14ac:dyDescent="0.3">
      <c r="A48" s="10">
        <v>81</v>
      </c>
      <c r="B48" s="10" t="s">
        <v>35</v>
      </c>
      <c r="C48" s="9">
        <f t="shared" si="1"/>
        <v>0.5</v>
      </c>
      <c r="D48" s="22">
        <f t="shared" si="2"/>
        <v>183</v>
      </c>
      <c r="E48" s="17">
        <v>43824</v>
      </c>
      <c r="F48" s="17">
        <v>44007</v>
      </c>
      <c r="G48" s="15">
        <v>5.8790483463782186</v>
      </c>
      <c r="H48" s="15">
        <v>2.3359516536217813</v>
      </c>
      <c r="I48" s="15">
        <v>28.435199678901778</v>
      </c>
      <c r="J48" s="15">
        <v>71.564800321098218</v>
      </c>
      <c r="K48" s="15">
        <v>4.6079086716122113</v>
      </c>
      <c r="L48" s="15">
        <v>11.597037042312795</v>
      </c>
      <c r="M48" s="10" t="s">
        <v>24</v>
      </c>
      <c r="N48" s="10">
        <v>39</v>
      </c>
      <c r="O48" s="10">
        <f t="shared" si="3"/>
        <v>273</v>
      </c>
      <c r="P48" s="10">
        <v>3540</v>
      </c>
      <c r="Q48" s="10" t="s">
        <v>14</v>
      </c>
      <c r="R48" s="10" t="s">
        <v>29</v>
      </c>
      <c r="S48" s="10">
        <v>52</v>
      </c>
      <c r="T48" s="10">
        <v>37</v>
      </c>
      <c r="U48" s="15">
        <f t="shared" si="4"/>
        <v>95.675675675675677</v>
      </c>
      <c r="V48" s="9">
        <v>8.23</v>
      </c>
      <c r="W48" s="15">
        <v>71.2</v>
      </c>
      <c r="X48" s="15">
        <v>45.2</v>
      </c>
      <c r="Y48" s="15">
        <f t="shared" si="0"/>
        <v>182.0796460176991</v>
      </c>
      <c r="Z48" s="19">
        <v>0.71200000000000008</v>
      </c>
      <c r="AA48" s="10" t="s">
        <v>20</v>
      </c>
      <c r="AB48" s="9">
        <f>(((G48/5.109262)^0.118694)-1)/(0.118694*0.116609)</f>
        <v>1.2135881949997118</v>
      </c>
      <c r="AC48" s="9">
        <f>(3.4967*C48)+3.3658</f>
        <v>5.1141500000000004</v>
      </c>
      <c r="AD48" s="9">
        <f>(((G48/AC48)^0.118694)-1)/(0.118694*0.116609)</f>
        <v>1.2052505594070086</v>
      </c>
    </row>
    <row r="49" spans="1:30" x14ac:dyDescent="0.3">
      <c r="A49" s="10">
        <v>85</v>
      </c>
      <c r="B49" s="10" t="s">
        <v>35</v>
      </c>
      <c r="C49" s="9">
        <f t="shared" si="1"/>
        <v>0.49453551912568305</v>
      </c>
      <c r="D49" s="22">
        <f t="shared" si="2"/>
        <v>181</v>
      </c>
      <c r="E49" s="17">
        <v>43844</v>
      </c>
      <c r="F49" s="17">
        <v>44025</v>
      </c>
      <c r="G49" s="15">
        <v>5.9873116942594784</v>
      </c>
      <c r="H49" s="15">
        <v>1.492688305740522</v>
      </c>
      <c r="I49" s="15">
        <v>19.955726012573823</v>
      </c>
      <c r="J49" s="15">
        <v>80.04427398742618</v>
      </c>
      <c r="K49" s="15">
        <v>3.2956342069960685</v>
      </c>
      <c r="L49" s="15">
        <v>13.219095474697976</v>
      </c>
      <c r="M49" s="10" t="s">
        <v>24</v>
      </c>
      <c r="N49" s="10">
        <v>39</v>
      </c>
      <c r="O49" s="10">
        <f t="shared" si="3"/>
        <v>273</v>
      </c>
      <c r="P49" s="10">
        <v>2760</v>
      </c>
      <c r="Q49" s="10" t="s">
        <v>14</v>
      </c>
      <c r="R49" s="10" t="s">
        <v>29</v>
      </c>
      <c r="S49" s="10">
        <v>51</v>
      </c>
      <c r="T49" s="10">
        <v>33</v>
      </c>
      <c r="U49" s="15">
        <f t="shared" si="4"/>
        <v>83.63636363636364</v>
      </c>
      <c r="V49" s="9">
        <v>7.5</v>
      </c>
      <c r="W49" s="15">
        <v>67.3</v>
      </c>
      <c r="Z49" s="19">
        <v>0.67299999999999993</v>
      </c>
      <c r="AA49" s="10" t="s">
        <v>20</v>
      </c>
      <c r="AB49" s="9">
        <f>(((G49/5.109262)^0.118694)-1)/(0.118694*0.116609)</f>
        <v>1.3728745486871312</v>
      </c>
      <c r="AC49" s="9">
        <f>(3.4967*C49)+3.3658</f>
        <v>5.0950423497267758</v>
      </c>
      <c r="AD49" s="9">
        <f>(((G49/AC49)^0.118694)-1)/(0.118694*0.116609)</f>
        <v>1.3972330433740001</v>
      </c>
    </row>
    <row r="50" spans="1:30" x14ac:dyDescent="0.3">
      <c r="A50" s="10">
        <v>86</v>
      </c>
      <c r="B50" s="10" t="s">
        <v>35</v>
      </c>
      <c r="C50" s="9">
        <f t="shared" si="1"/>
        <v>0.50273224043715847</v>
      </c>
      <c r="D50" s="22">
        <f t="shared" si="2"/>
        <v>184</v>
      </c>
      <c r="E50" s="17">
        <v>43844</v>
      </c>
      <c r="F50" s="17">
        <v>44028</v>
      </c>
      <c r="G50" s="15">
        <v>4.6989663855748374</v>
      </c>
      <c r="H50" s="15">
        <v>1.1110336144251622</v>
      </c>
      <c r="I50" s="15">
        <v>19.122781659641348</v>
      </c>
      <c r="J50" s="15">
        <v>80.877218340358652</v>
      </c>
      <c r="K50" s="15">
        <v>2.6705933884385846</v>
      </c>
      <c r="L50" s="15">
        <v>11.294913492157532</v>
      </c>
      <c r="M50" s="15" t="s">
        <v>23</v>
      </c>
      <c r="N50" s="10">
        <v>39</v>
      </c>
      <c r="O50" s="10">
        <f t="shared" si="3"/>
        <v>273</v>
      </c>
      <c r="P50" s="10">
        <v>2960</v>
      </c>
      <c r="Q50" s="10" t="s">
        <v>14</v>
      </c>
      <c r="R50" s="10" t="s">
        <v>26</v>
      </c>
      <c r="S50" s="10">
        <v>50</v>
      </c>
      <c r="T50" s="10">
        <v>33</v>
      </c>
      <c r="U50" s="15">
        <f t="shared" si="4"/>
        <v>89.696969696969703</v>
      </c>
      <c r="V50" s="9">
        <v>5.81</v>
      </c>
      <c r="W50" s="15">
        <v>64.5</v>
      </c>
      <c r="Z50" s="19">
        <v>0.64500000000000002</v>
      </c>
      <c r="AA50" s="10" t="s">
        <v>18</v>
      </c>
      <c r="AB50" s="9">
        <f>(((G50/5.109262)^0.118694)-1)/(0.118694*0.116609)</f>
        <v>-0.71433498806760787</v>
      </c>
      <c r="AC50" s="9">
        <f>(3.4967*C50)+3.3658</f>
        <v>5.1237038251366123</v>
      </c>
      <c r="AD50" s="9">
        <f>(((G50/AC50)^0.118694)-1)/(0.118694*0.116609)</f>
        <v>-0.73829741512252678</v>
      </c>
    </row>
    <row r="51" spans="1:30" x14ac:dyDescent="0.3">
      <c r="A51" s="10">
        <v>87</v>
      </c>
      <c r="B51" s="10" t="s">
        <v>36</v>
      </c>
      <c r="C51" s="9">
        <f t="shared" si="1"/>
        <v>0.5</v>
      </c>
      <c r="D51" s="22">
        <f t="shared" si="2"/>
        <v>183</v>
      </c>
      <c r="E51" s="17">
        <v>43817</v>
      </c>
      <c r="F51" s="17">
        <v>44000</v>
      </c>
      <c r="G51" s="15">
        <v>6.803371316218259</v>
      </c>
      <c r="H51" s="15">
        <v>2.3926286837817408</v>
      </c>
      <c r="I51" s="15">
        <v>26.018145756652249</v>
      </c>
      <c r="J51" s="15">
        <v>73.981854243347755</v>
      </c>
      <c r="K51" s="15">
        <v>4.9964680656339597</v>
      </c>
      <c r="L51" s="15">
        <v>14.207314219106589</v>
      </c>
      <c r="M51" s="10" t="s">
        <v>24</v>
      </c>
      <c r="N51" s="10">
        <v>40</v>
      </c>
      <c r="O51" s="10">
        <f t="shared" si="3"/>
        <v>280</v>
      </c>
      <c r="P51" s="10">
        <v>3920</v>
      </c>
      <c r="Q51" s="10" t="s">
        <v>14</v>
      </c>
      <c r="R51" s="10" t="s">
        <v>29</v>
      </c>
      <c r="S51" s="10">
        <v>55</v>
      </c>
      <c r="T51" s="10">
        <v>35</v>
      </c>
      <c r="U51" s="15">
        <f t="shared" si="4"/>
        <v>112</v>
      </c>
      <c r="V51" s="9">
        <v>9.19</v>
      </c>
      <c r="W51" s="15">
        <v>69.2</v>
      </c>
      <c r="X51" s="15">
        <v>44.2</v>
      </c>
      <c r="Y51" s="15">
        <f t="shared" ref="Y51:Y57" si="8">(V51*1000)/X51</f>
        <v>207.91855203619909</v>
      </c>
      <c r="Z51" s="19">
        <v>0.69200000000000006</v>
      </c>
      <c r="AA51" s="10" t="s">
        <v>20</v>
      </c>
      <c r="AB51" s="9">
        <f>(((G51/5.552144)^0.326362)-1)/(0.326362*0.116589)</f>
        <v>1.8022770456811497</v>
      </c>
      <c r="AC51" s="9">
        <f>(3.9372*C49)+3.5893</f>
        <v>5.5363852459016396</v>
      </c>
      <c r="AD51" s="9">
        <f>(((G51/AC51)^0.326362)-1)/(0.326362*0.116589)</f>
        <v>1.8283402572629603</v>
      </c>
    </row>
    <row r="52" spans="1:30" x14ac:dyDescent="0.3">
      <c r="A52" s="10">
        <v>88</v>
      </c>
      <c r="B52" s="10" t="s">
        <v>35</v>
      </c>
      <c r="C52" s="9">
        <f t="shared" si="1"/>
        <v>0.51912568306010931</v>
      </c>
      <c r="D52" s="22">
        <f t="shared" si="2"/>
        <v>190</v>
      </c>
      <c r="E52" s="17">
        <v>43845</v>
      </c>
      <c r="F52" s="17">
        <v>44035</v>
      </c>
      <c r="G52" s="15">
        <v>5.3122168524285991</v>
      </c>
      <c r="H52" s="15">
        <v>2.6377831475714011</v>
      </c>
      <c r="I52" s="15">
        <v>33.179662233602528</v>
      </c>
      <c r="J52" s="15">
        <v>66.820337766397472</v>
      </c>
      <c r="K52" s="15">
        <v>5.7045483295229253</v>
      </c>
      <c r="L52" s="15">
        <v>11.488358244871536</v>
      </c>
      <c r="M52" s="10" t="s">
        <v>24</v>
      </c>
      <c r="N52" s="10">
        <v>39</v>
      </c>
      <c r="O52" s="10">
        <f t="shared" si="3"/>
        <v>273</v>
      </c>
      <c r="P52" s="10">
        <v>3170</v>
      </c>
      <c r="Q52" s="10" t="s">
        <v>14</v>
      </c>
      <c r="R52" s="10" t="s">
        <v>29</v>
      </c>
      <c r="S52" s="10">
        <v>49</v>
      </c>
      <c r="T52" s="10">
        <v>33</v>
      </c>
      <c r="U52" s="15">
        <f t="shared" si="4"/>
        <v>96.060606060606062</v>
      </c>
      <c r="V52" s="9">
        <v>7.95</v>
      </c>
      <c r="W52" s="15">
        <v>68</v>
      </c>
      <c r="X52" s="15">
        <v>45</v>
      </c>
      <c r="Y52" s="15">
        <f t="shared" si="8"/>
        <v>176.66666666666666</v>
      </c>
      <c r="Z52" s="19">
        <v>0.68</v>
      </c>
      <c r="AA52" s="10" t="s">
        <v>20</v>
      </c>
      <c r="AB52" s="9">
        <f>(((G52/5.109262)^0.118694)-1)/(0.118694*0.116609)</f>
        <v>0.33483228161423856</v>
      </c>
      <c r="AC52" s="9">
        <f>(3.4967*C52)+3.3658</f>
        <v>5.1810267759562842</v>
      </c>
      <c r="AD52" s="9">
        <f>(((G52/AC52)^0.118694)-1)/(0.118694*0.116609)</f>
        <v>0.21476150981432443</v>
      </c>
    </row>
    <row r="53" spans="1:30" x14ac:dyDescent="0.3">
      <c r="A53" s="10">
        <v>89</v>
      </c>
      <c r="B53" s="10" t="s">
        <v>35</v>
      </c>
      <c r="C53" s="9">
        <f t="shared" si="1"/>
        <v>0.49726775956284153</v>
      </c>
      <c r="D53" s="22">
        <f t="shared" si="2"/>
        <v>182</v>
      </c>
      <c r="E53" s="17">
        <v>43846</v>
      </c>
      <c r="F53" s="17">
        <v>44028</v>
      </c>
      <c r="G53" s="15">
        <v>4.277271233895207</v>
      </c>
      <c r="H53" s="15">
        <v>1.012728766104793</v>
      </c>
      <c r="I53" s="15">
        <v>19.144211079485689</v>
      </c>
      <c r="J53" s="15">
        <v>80.855788920514314</v>
      </c>
      <c r="K53" s="15">
        <v>2.6688964362265795</v>
      </c>
      <c r="L53" s="15">
        <v>11.272113852186306</v>
      </c>
      <c r="M53" s="15" t="s">
        <v>23</v>
      </c>
      <c r="N53" s="10">
        <v>38</v>
      </c>
      <c r="O53" s="10">
        <f t="shared" si="3"/>
        <v>266</v>
      </c>
      <c r="P53" s="10">
        <v>2200</v>
      </c>
      <c r="Q53" s="10" t="s">
        <v>15</v>
      </c>
      <c r="R53" s="10" t="s">
        <v>27</v>
      </c>
      <c r="S53" s="10">
        <v>51</v>
      </c>
      <c r="T53" s="10">
        <v>33</v>
      </c>
      <c r="U53" s="15">
        <f t="shared" si="4"/>
        <v>66.666666666666671</v>
      </c>
      <c r="V53" s="9">
        <v>5.29</v>
      </c>
      <c r="W53" s="15">
        <v>61.6</v>
      </c>
      <c r="X53" s="15">
        <v>42</v>
      </c>
      <c r="Y53" s="15">
        <f t="shared" si="8"/>
        <v>125.95238095238095</v>
      </c>
      <c r="Z53" s="19">
        <v>0.61599999999999999</v>
      </c>
      <c r="AA53" s="10" t="s">
        <v>17</v>
      </c>
      <c r="AB53" s="9">
        <f>(((G53/5.109262)^0.118694)-1)/(0.118694*0.116609)</f>
        <v>-1.5082711170773009</v>
      </c>
      <c r="AC53" s="9">
        <f>(3.4967*C53)+3.3658</f>
        <v>5.1045961748633886</v>
      </c>
      <c r="AD53" s="9">
        <f>(((G53/AC53)^0.118694)-1)/(0.118694*0.116609)</f>
        <v>-1.500599304502005</v>
      </c>
    </row>
    <row r="54" spans="1:30" x14ac:dyDescent="0.3">
      <c r="A54" s="10">
        <v>90</v>
      </c>
      <c r="B54" s="10" t="s">
        <v>36</v>
      </c>
      <c r="C54" s="9">
        <f t="shared" si="1"/>
        <v>0.5</v>
      </c>
      <c r="D54" s="22">
        <f t="shared" si="2"/>
        <v>183</v>
      </c>
      <c r="E54" s="17">
        <v>43814</v>
      </c>
      <c r="F54" s="17">
        <v>43997</v>
      </c>
      <c r="G54" s="15">
        <v>7.4333677973366648</v>
      </c>
      <c r="H54" s="15">
        <v>1.4766322026633354</v>
      </c>
      <c r="I54" s="15">
        <v>16.572751993976826</v>
      </c>
      <c r="J54" s="15">
        <v>83.427248006023163</v>
      </c>
      <c r="K54" s="15">
        <v>2.9625312029294344</v>
      </c>
      <c r="L54" s="15">
        <v>14.913384661895741</v>
      </c>
      <c r="M54" s="10" t="s">
        <v>24</v>
      </c>
      <c r="N54" s="10">
        <v>40</v>
      </c>
      <c r="O54" s="10">
        <f t="shared" si="3"/>
        <v>280</v>
      </c>
      <c r="P54" s="10">
        <v>3520</v>
      </c>
      <c r="Q54" s="10" t="s">
        <v>14</v>
      </c>
      <c r="R54" s="10" t="s">
        <v>29</v>
      </c>
      <c r="S54" s="10">
        <v>52</v>
      </c>
      <c r="T54" s="10">
        <v>33</v>
      </c>
      <c r="U54" s="15">
        <f t="shared" si="4"/>
        <v>106.66666666666667</v>
      </c>
      <c r="V54" s="9">
        <v>8.91</v>
      </c>
      <c r="W54" s="15">
        <v>70.599999999999994</v>
      </c>
      <c r="X54" s="15">
        <v>45</v>
      </c>
      <c r="Y54" s="15">
        <f t="shared" si="8"/>
        <v>198</v>
      </c>
      <c r="Z54" s="19">
        <v>0.70599999999999996</v>
      </c>
      <c r="AA54" s="10" t="s">
        <v>20</v>
      </c>
      <c r="AB54" s="9">
        <f>(((G54/5.552144)^0.326362)-1)/(0.326362*0.116589)</f>
        <v>2.6258097762442207</v>
      </c>
      <c r="AC54" s="9">
        <f>(3.9372*C52)+3.5893</f>
        <v>5.6332016393442625</v>
      </c>
      <c r="AD54" s="9">
        <f>(((G54/AC54)^0.326362)-1)/(0.326362*0.116589)</f>
        <v>2.4893966991753786</v>
      </c>
    </row>
    <row r="55" spans="1:30" x14ac:dyDescent="0.3">
      <c r="A55" s="10">
        <v>92</v>
      </c>
      <c r="B55" s="10" t="s">
        <v>36</v>
      </c>
      <c r="C55" s="9">
        <f t="shared" si="1"/>
        <v>0.50273224043715847</v>
      </c>
      <c r="D55" s="22">
        <f t="shared" si="2"/>
        <v>184</v>
      </c>
      <c r="E55" s="17">
        <v>43820</v>
      </c>
      <c r="F55" s="17">
        <v>44004</v>
      </c>
      <c r="G55" s="15">
        <v>7.1687956324319622</v>
      </c>
      <c r="H55" s="15">
        <v>2.1312043675680385</v>
      </c>
      <c r="I55" s="15">
        <v>22.91617599535525</v>
      </c>
      <c r="J55" s="15">
        <v>77.083824004644754</v>
      </c>
      <c r="K55" s="15">
        <v>4.2158572394975451</v>
      </c>
      <c r="L55" s="15">
        <v>14.181004611938896</v>
      </c>
      <c r="M55" s="10" t="s">
        <v>24</v>
      </c>
      <c r="N55" s="10">
        <v>39</v>
      </c>
      <c r="O55" s="10">
        <f t="shared" si="3"/>
        <v>273</v>
      </c>
      <c r="P55" s="10">
        <v>3420</v>
      </c>
      <c r="Q55" s="10" t="s">
        <v>14</v>
      </c>
      <c r="R55" s="10" t="s">
        <v>29</v>
      </c>
      <c r="S55" s="10">
        <v>53</v>
      </c>
      <c r="T55" s="10">
        <v>38</v>
      </c>
      <c r="U55" s="15">
        <f t="shared" si="4"/>
        <v>90</v>
      </c>
      <c r="V55" s="9">
        <v>9.3000000000000007</v>
      </c>
      <c r="W55" s="15">
        <v>71.099999999999994</v>
      </c>
      <c r="X55" s="15">
        <v>44.8</v>
      </c>
      <c r="Y55" s="15">
        <f t="shared" si="8"/>
        <v>207.58928571428572</v>
      </c>
      <c r="Z55" s="19">
        <v>0.71099999999999997</v>
      </c>
      <c r="AA55" s="10" t="s">
        <v>20</v>
      </c>
      <c r="AB55" s="9">
        <f>(((G55/5.552144)^0.326362)-1)/(0.326362*0.116589)</f>
        <v>2.2859191052927352</v>
      </c>
      <c r="AC55" s="9">
        <f>(3.9372*C53)+3.5893</f>
        <v>5.5471426229508198</v>
      </c>
      <c r="AD55" s="9">
        <f>(((G55/AC55)^0.326362)-1)/(0.326362*0.116589)</f>
        <v>2.2943224521432573</v>
      </c>
    </row>
    <row r="56" spans="1:30" x14ac:dyDescent="0.3">
      <c r="A56" s="10">
        <v>93</v>
      </c>
      <c r="B56" s="10" t="s">
        <v>36</v>
      </c>
      <c r="C56" s="9">
        <f t="shared" si="1"/>
        <v>0.5</v>
      </c>
      <c r="D56" s="22">
        <f t="shared" si="2"/>
        <v>183</v>
      </c>
      <c r="E56" s="17">
        <v>43852</v>
      </c>
      <c r="F56" s="17">
        <v>44035</v>
      </c>
      <c r="G56" s="15">
        <v>4.9915364766411674</v>
      </c>
      <c r="H56" s="15">
        <v>1.908463523358833</v>
      </c>
      <c r="I56" s="15">
        <v>27.658891642881635</v>
      </c>
      <c r="J56" s="15">
        <v>72.341108357118372</v>
      </c>
      <c r="K56" s="15">
        <v>4.3026439127389402</v>
      </c>
      <c r="L56" s="15">
        <v>11.253452724438782</v>
      </c>
      <c r="M56" s="15" t="s">
        <v>23</v>
      </c>
      <c r="N56" s="10">
        <v>39</v>
      </c>
      <c r="O56" s="10">
        <f t="shared" si="3"/>
        <v>273</v>
      </c>
      <c r="P56" s="10">
        <v>2500</v>
      </c>
      <c r="Q56" s="10" t="s">
        <v>15</v>
      </c>
      <c r="R56" s="10" t="s">
        <v>27</v>
      </c>
      <c r="S56" s="10">
        <v>48</v>
      </c>
      <c r="T56" s="10">
        <v>33</v>
      </c>
      <c r="U56" s="15">
        <f t="shared" si="4"/>
        <v>75.757575757575751</v>
      </c>
      <c r="V56" s="9">
        <v>6.9</v>
      </c>
      <c r="W56" s="15">
        <v>66.599999999999994</v>
      </c>
      <c r="X56" s="15">
        <v>43</v>
      </c>
      <c r="Y56" s="15">
        <f t="shared" si="8"/>
        <v>160.46511627906978</v>
      </c>
      <c r="Z56" s="19">
        <v>0.66599999999999993</v>
      </c>
      <c r="AA56" s="10" t="s">
        <v>17</v>
      </c>
      <c r="AB56" s="9">
        <f>(((G56/5.552144)^0.326362)-1)/(0.326362*0.116589)</f>
        <v>-0.8972788225582411</v>
      </c>
      <c r="AC56" s="9">
        <f>(3.9372*C54)+3.5893</f>
        <v>5.5579000000000001</v>
      </c>
      <c r="AD56" s="9">
        <f>(((G56/AC56)^0.326362)-1)/(0.326362*0.116589)</f>
        <v>-0.90586139482755623</v>
      </c>
    </row>
    <row r="57" spans="1:30" x14ac:dyDescent="0.3">
      <c r="A57" s="10">
        <v>94</v>
      </c>
      <c r="B57" s="10" t="s">
        <v>35</v>
      </c>
      <c r="C57" s="9">
        <f t="shared" si="1"/>
        <v>0.50273224043715847</v>
      </c>
      <c r="D57" s="22">
        <f t="shared" si="2"/>
        <v>184</v>
      </c>
      <c r="E57" s="17">
        <v>43830</v>
      </c>
      <c r="F57" s="17">
        <v>44014</v>
      </c>
      <c r="G57" s="15">
        <v>5.8665422077912996</v>
      </c>
      <c r="H57" s="15">
        <v>2.1434577922087001</v>
      </c>
      <c r="I57" s="15">
        <v>26.759772686750317</v>
      </c>
      <c r="J57" s="15">
        <v>73.24022731324969</v>
      </c>
      <c r="K57" s="15">
        <v>5.1362943002633514</v>
      </c>
      <c r="L57" s="15">
        <v>14.0577936331013</v>
      </c>
      <c r="M57" s="10" t="s">
        <v>24</v>
      </c>
      <c r="N57" s="10">
        <v>38</v>
      </c>
      <c r="O57" s="10">
        <f t="shared" si="3"/>
        <v>266</v>
      </c>
      <c r="P57" s="10">
        <v>2190</v>
      </c>
      <c r="Q57" s="10" t="s">
        <v>15</v>
      </c>
      <c r="R57" s="10" t="s">
        <v>28</v>
      </c>
      <c r="S57" s="10">
        <v>47</v>
      </c>
      <c r="T57" s="10">
        <v>33</v>
      </c>
      <c r="U57" s="15">
        <f t="shared" si="4"/>
        <v>66.36363636363636</v>
      </c>
      <c r="V57" s="9">
        <v>8.01</v>
      </c>
      <c r="W57" s="15">
        <v>64.599999999999994</v>
      </c>
      <c r="X57" s="15">
        <v>43.2</v>
      </c>
      <c r="Y57" s="15">
        <f t="shared" si="8"/>
        <v>185.41666666666666</v>
      </c>
      <c r="Z57" s="19">
        <v>0.64599999999999991</v>
      </c>
      <c r="AA57" s="10" t="s">
        <v>19</v>
      </c>
      <c r="AB57" s="9">
        <f>(((G57/5.109262)^0.118694)-1)/(0.118694*0.116609)</f>
        <v>1.1950218743259839</v>
      </c>
      <c r="AC57" s="9">
        <f>(3.4967*C57)+3.3658</f>
        <v>5.1237038251366123</v>
      </c>
      <c r="AD57" s="9">
        <f>(((G57/AC57)^0.118694)-1)/(0.118694*0.116609)</f>
        <v>1.1704198686083034</v>
      </c>
    </row>
  </sheetData>
  <autoFilter ref="A1:AD57"/>
  <phoneticPr fontId="2" type="noConversion"/>
  <pageMargins left="0.75000000000000011" right="0.75000000000000011" top="1" bottom="1" header="0.5" footer="0.5"/>
  <pageSetup paperSize="9" scale="41" fitToHeight="4" orientation="landscape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Birth</vt:lpstr>
      <vt:lpstr>6 weeks</vt:lpstr>
      <vt:lpstr>10 weeks</vt:lpstr>
      <vt:lpstr>14 weeks</vt:lpstr>
      <vt:lpstr>6 months (26 weeks)</vt:lpstr>
      <vt:lpstr>Birth!UmbiBaby_DATA_LABELS_2020_10_14_1313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 Mulol</dc:creator>
  <cp:lastModifiedBy>Mrs. P Makhera</cp:lastModifiedBy>
  <cp:lastPrinted>2021-06-11T06:54:40Z</cp:lastPrinted>
  <dcterms:created xsi:type="dcterms:W3CDTF">2020-10-18T11:38:34Z</dcterms:created>
  <dcterms:modified xsi:type="dcterms:W3CDTF">2022-05-13T05:59:34Z</dcterms:modified>
  <cp:contentStatus/>
</cp:coreProperties>
</file>