
<file path=[Content_Types].xml><?xml version="1.0" encoding="utf-8"?>
<Types xmlns="http://schemas.openxmlformats.org/package/2006/content-types">
  <Default Extension="bin" ContentType="application/vnd.openxmlformats-officedocument.spreadsheetml.printerSettings"/>
  <Default Extension="png" ContentType="image/pn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52"/>
  <workbookPr/>
  <mc:AlternateContent xmlns:mc="http://schemas.openxmlformats.org/markup-compatibility/2006">
    <mc:Choice Requires="x15">
      <x15ac:absPath xmlns:x15ac="http://schemas.microsoft.com/office/spreadsheetml/2010/11/ac" url="C:\Users\u01232223\Desktop\"/>
    </mc:Choice>
  </mc:AlternateContent>
  <xr:revisionPtr revIDLastSave="0" documentId="8_{C7BB413D-E8A9-4E77-BD60-96B8EC5D27CA}" xr6:coauthVersionLast="36" xr6:coauthVersionMax="36" xr10:uidLastSave="{00000000-0000-0000-0000-000000000000}"/>
  <bookViews>
    <workbookView xWindow="-105" yWindow="-105" windowWidth="22320" windowHeight="11940" tabRatio="797" activeTab="2" xr2:uid="{B6E41A3C-6148-45AE-BB80-21491EC6F505}"/>
  </bookViews>
  <sheets>
    <sheet name="Index" sheetId="4" r:id="rId1"/>
    <sheet name="Table S1-Fig S1 sampling info" sheetId="1" r:id="rId2"/>
    <sheet name="Tables S2, S3 &amp; S4 Data" sheetId="8" r:id="rId3"/>
    <sheet name="Table S5 Lit.data" sheetId="2" r:id="rId4"/>
    <sheet name="Fig S2 &amp; S3, Supporting Text" sheetId="3" r:id="rId5"/>
    <sheet name="Fig S4 &amp; S5 " sheetId="10" r:id="rId6"/>
    <sheet name="Fig S6 Cl homologue profile" sheetId="7" r:id="rId7"/>
    <sheet name="Fig S7 &amp;S8 " sheetId="9" r:id="rId8"/>
    <sheet name="GAPS template" sheetId="5" r:id="rId9"/>
  </sheets>
  <externalReferences>
    <externalReference r:id="rId10"/>
    <externalReference r:id="rId11"/>
  </externalReferences>
  <definedNames>
    <definedName name="_ftnref1" localSheetId="1">'Table S1-Fig S1 sampling info'!#REF!</definedName>
    <definedName name="_ftnref10" localSheetId="1">'Table S1-Fig S1 sampling info'!#REF!</definedName>
    <definedName name="_ftnref11" localSheetId="1">'Table S1-Fig S1 sampling info'!#REF!</definedName>
    <definedName name="_ftnref12" localSheetId="1">'Table S1-Fig S1 sampling info'!#REF!</definedName>
    <definedName name="_ftnref13" localSheetId="1">'Table S1-Fig S1 sampling info'!#REF!</definedName>
    <definedName name="_ftnref2" localSheetId="1">'Table S1-Fig S1 sampling info'!#REF!</definedName>
    <definedName name="_ftnref3" localSheetId="1">'Table S1-Fig S1 sampling info'!#REF!</definedName>
    <definedName name="_ftnref4" localSheetId="1">'Table S1-Fig S1 sampling info'!#REF!</definedName>
    <definedName name="_ftnref5" localSheetId="1">'Table S1-Fig S1 sampling info'!#REF!</definedName>
    <definedName name="_ftnref6" localSheetId="1">'Table S1-Fig S1 sampling info'!#REF!</definedName>
    <definedName name="_ftnref7" localSheetId="1">'Table S1-Fig S1 sampling info'!#REF!</definedName>
    <definedName name="_ftnref8" localSheetId="1">'Table S1-Fig S1 sampling info'!#REF!</definedName>
    <definedName name="_ftnref9" localSheetId="1">'Table S1-Fig S1 sampling info'!#REF!</definedName>
    <definedName name="_Hlk199253783" localSheetId="0">Index!$A$3</definedName>
    <definedName name="_Hlk199254101" localSheetId="0">Index!$A$5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O34" i="1" l="1"/>
  <c r="O33" i="1"/>
  <c r="O32" i="1"/>
  <c r="O31" i="1"/>
  <c r="O30" i="1"/>
  <c r="O29" i="1"/>
  <c r="O28" i="1"/>
  <c r="O27" i="1"/>
  <c r="O26" i="1"/>
  <c r="O25" i="1"/>
  <c r="O24" i="1"/>
  <c r="O23" i="1"/>
  <c r="O22" i="1"/>
  <c r="O21" i="1"/>
  <c r="O20" i="1"/>
  <c r="O19" i="1"/>
  <c r="O18" i="1"/>
  <c r="O17" i="1"/>
  <c r="O16" i="1"/>
  <c r="O15" i="1"/>
  <c r="G28" i="8" l="1"/>
  <c r="G25" i="8"/>
  <c r="H26" i="8" l="1"/>
  <c r="H27" i="8"/>
  <c r="H28" i="8"/>
  <c r="H29" i="8"/>
  <c r="H30" i="8"/>
  <c r="H31" i="8"/>
  <c r="H32" i="8"/>
  <c r="H33" i="8"/>
  <c r="H34" i="8"/>
  <c r="H35" i="8"/>
  <c r="H36" i="8"/>
  <c r="H37" i="8"/>
  <c r="H38" i="8"/>
  <c r="H39" i="8"/>
  <c r="H40" i="8"/>
  <c r="H41" i="8"/>
  <c r="H43" i="8"/>
  <c r="H44" i="8"/>
  <c r="H25" i="8"/>
  <c r="H16" i="8"/>
  <c r="H17" i="8"/>
  <c r="H18" i="8"/>
  <c r="G31" i="8"/>
  <c r="G35" i="8"/>
  <c r="G36" i="8"/>
  <c r="G37" i="8"/>
  <c r="G38" i="8"/>
  <c r="G39" i="8"/>
  <c r="G40" i="8"/>
  <c r="G41" i="8"/>
  <c r="G42" i="8"/>
  <c r="G43" i="8"/>
  <c r="G44" i="8"/>
  <c r="G34" i="8"/>
  <c r="G33" i="8"/>
  <c r="G32" i="8"/>
  <c r="G30" i="8"/>
  <c r="G29" i="8"/>
  <c r="G27" i="8"/>
  <c r="G26" i="8"/>
  <c r="G15" i="8"/>
  <c r="G16" i="8"/>
  <c r="G17" i="8"/>
  <c r="G18" i="8"/>
  <c r="G19" i="8"/>
  <c r="G20" i="8"/>
  <c r="G21" i="8"/>
  <c r="G22" i="8"/>
  <c r="G23" i="8"/>
  <c r="G14" i="8"/>
  <c r="D9" i="8" l="1"/>
  <c r="D8" i="8"/>
  <c r="D7" i="8"/>
  <c r="F161" i="5" l="1"/>
  <c r="E161" i="5"/>
  <c r="D161" i="5"/>
  <c r="C161" i="5"/>
  <c r="F160" i="5"/>
  <c r="E160" i="5"/>
  <c r="D160" i="5"/>
  <c r="C160" i="5"/>
  <c r="F159" i="5"/>
  <c r="E159" i="5"/>
  <c r="D159" i="5"/>
  <c r="C159" i="5"/>
  <c r="F158" i="5"/>
  <c r="E158" i="5"/>
  <c r="D158" i="5"/>
  <c r="C158" i="5"/>
  <c r="F157" i="5"/>
  <c r="E157" i="5"/>
  <c r="D157" i="5"/>
  <c r="C157" i="5"/>
  <c r="F156" i="5"/>
  <c r="E156" i="5"/>
  <c r="D156" i="5"/>
  <c r="C156" i="5"/>
  <c r="F155" i="5"/>
  <c r="E155" i="5"/>
  <c r="D155" i="5"/>
  <c r="C155" i="5"/>
  <c r="F154" i="5"/>
  <c r="E154" i="5"/>
  <c r="D154" i="5"/>
  <c r="C154" i="5"/>
  <c r="F153" i="5"/>
  <c r="E153" i="5"/>
  <c r="D153" i="5"/>
  <c r="C153" i="5"/>
  <c r="F152" i="5"/>
  <c r="E152" i="5"/>
  <c r="D152" i="5"/>
  <c r="C152" i="5"/>
  <c r="F151" i="5"/>
  <c r="E151" i="5"/>
  <c r="D151" i="5"/>
  <c r="C151" i="5"/>
  <c r="F150" i="5"/>
  <c r="E150" i="5"/>
  <c r="D150" i="5"/>
  <c r="C150" i="5"/>
  <c r="F149" i="5"/>
  <c r="E149" i="5"/>
  <c r="D149" i="5"/>
  <c r="C149" i="5"/>
  <c r="F148" i="5"/>
  <c r="E148" i="5"/>
  <c r="D148" i="5"/>
  <c r="C148" i="5"/>
  <c r="F147" i="5"/>
  <c r="E147" i="5"/>
  <c r="D147" i="5"/>
  <c r="C147" i="5"/>
  <c r="F146" i="5"/>
  <c r="E146" i="5"/>
  <c r="D146" i="5"/>
  <c r="C146" i="5"/>
  <c r="F145" i="5"/>
  <c r="E145" i="5"/>
  <c r="D145" i="5"/>
  <c r="C145" i="5"/>
  <c r="F144" i="5"/>
  <c r="E144" i="5"/>
  <c r="D144" i="5"/>
  <c r="C144" i="5"/>
  <c r="F143" i="5"/>
  <c r="E143" i="5"/>
  <c r="D143" i="5"/>
  <c r="C143" i="5"/>
  <c r="F142" i="5"/>
  <c r="E142" i="5"/>
  <c r="D142" i="5"/>
  <c r="C142" i="5"/>
  <c r="F141" i="5"/>
  <c r="E141" i="5"/>
  <c r="D141" i="5"/>
  <c r="C141" i="5"/>
  <c r="F140" i="5"/>
  <c r="E140" i="5"/>
  <c r="D140" i="5"/>
  <c r="C140" i="5"/>
  <c r="F139" i="5"/>
  <c r="E139" i="5"/>
  <c r="D139" i="5"/>
  <c r="C139" i="5"/>
  <c r="F138" i="5"/>
  <c r="E138" i="5"/>
  <c r="D138" i="5"/>
  <c r="C138" i="5"/>
  <c r="F137" i="5"/>
  <c r="E137" i="5"/>
  <c r="D137" i="5"/>
  <c r="C137" i="5"/>
  <c r="F136" i="5"/>
  <c r="E136" i="5"/>
  <c r="D136" i="5"/>
  <c r="C136" i="5"/>
  <c r="F135" i="5"/>
  <c r="E135" i="5"/>
  <c r="D135" i="5"/>
  <c r="C135" i="5"/>
  <c r="F134" i="5"/>
  <c r="E134" i="5"/>
  <c r="D134" i="5"/>
  <c r="C134" i="5"/>
  <c r="F133" i="5"/>
  <c r="E133" i="5"/>
  <c r="D133" i="5"/>
  <c r="C133" i="5"/>
  <c r="F132" i="5"/>
  <c r="E132" i="5"/>
  <c r="D132" i="5"/>
  <c r="C132" i="5"/>
  <c r="F131" i="5"/>
  <c r="E131" i="5"/>
  <c r="D131" i="5"/>
  <c r="C131" i="5"/>
  <c r="F130" i="5"/>
  <c r="E130" i="5"/>
  <c r="D130" i="5"/>
  <c r="C130" i="5"/>
  <c r="F129" i="5"/>
  <c r="E129" i="5"/>
  <c r="D129" i="5"/>
  <c r="C129" i="5"/>
  <c r="F128" i="5"/>
  <c r="E128" i="5"/>
  <c r="D128" i="5"/>
  <c r="C128" i="5"/>
  <c r="F127" i="5"/>
  <c r="E127" i="5"/>
  <c r="D127" i="5"/>
  <c r="C127" i="5"/>
  <c r="F126" i="5"/>
  <c r="E126" i="5"/>
  <c r="D126" i="5"/>
  <c r="C126" i="5"/>
  <c r="F125" i="5"/>
  <c r="E125" i="5"/>
  <c r="D125" i="5"/>
  <c r="C125" i="5"/>
  <c r="F124" i="5"/>
  <c r="E124" i="5"/>
  <c r="D124" i="5"/>
  <c r="C124" i="5"/>
  <c r="F123" i="5"/>
  <c r="E123" i="5"/>
  <c r="D123" i="5"/>
  <c r="C123" i="5"/>
  <c r="F122" i="5"/>
  <c r="E122" i="5"/>
  <c r="D122" i="5"/>
  <c r="C122" i="5"/>
  <c r="F121" i="5"/>
  <c r="E121" i="5"/>
  <c r="D121" i="5"/>
  <c r="C121" i="5"/>
  <c r="F120" i="5"/>
  <c r="E120" i="5"/>
  <c r="D120" i="5"/>
  <c r="C120" i="5"/>
  <c r="F119" i="5"/>
  <c r="E119" i="5"/>
  <c r="D119" i="5"/>
  <c r="C119" i="5"/>
  <c r="F118" i="5"/>
  <c r="E118" i="5"/>
  <c r="D118" i="5"/>
  <c r="C118" i="5"/>
  <c r="F117" i="5"/>
  <c r="E117" i="5"/>
  <c r="D117" i="5"/>
  <c r="C117" i="5"/>
  <c r="F116" i="5"/>
  <c r="E116" i="5"/>
  <c r="D116" i="5"/>
  <c r="C116" i="5"/>
  <c r="F115" i="5"/>
  <c r="E115" i="5"/>
  <c r="D115" i="5"/>
  <c r="C115" i="5"/>
  <c r="F114" i="5"/>
  <c r="E114" i="5"/>
  <c r="D114" i="5"/>
  <c r="C114" i="5"/>
  <c r="F113" i="5"/>
  <c r="E113" i="5"/>
  <c r="D113" i="5"/>
  <c r="C113" i="5"/>
  <c r="F112" i="5"/>
  <c r="E112" i="5"/>
  <c r="D112" i="5"/>
  <c r="C112" i="5"/>
  <c r="F111" i="5"/>
  <c r="E111" i="5"/>
  <c r="D111" i="5"/>
  <c r="C111" i="5"/>
  <c r="F110" i="5"/>
  <c r="E110" i="5"/>
  <c r="D110" i="5"/>
  <c r="C110" i="5"/>
  <c r="F109" i="5"/>
  <c r="E109" i="5"/>
  <c r="D109" i="5"/>
  <c r="C109" i="5"/>
  <c r="F108" i="5"/>
  <c r="E108" i="5"/>
  <c r="D108" i="5"/>
  <c r="C108" i="5"/>
  <c r="F107" i="5"/>
  <c r="E107" i="5"/>
  <c r="D107" i="5"/>
  <c r="C107" i="5"/>
  <c r="F106" i="5"/>
  <c r="E106" i="5"/>
  <c r="D106" i="5"/>
  <c r="C106" i="5"/>
  <c r="F105" i="5"/>
  <c r="E105" i="5"/>
  <c r="D105" i="5"/>
  <c r="C105" i="5"/>
  <c r="F104" i="5"/>
  <c r="E104" i="5"/>
  <c r="D104" i="5"/>
  <c r="C104" i="5"/>
  <c r="F103" i="5"/>
  <c r="E103" i="5"/>
  <c r="D103" i="5"/>
  <c r="C103" i="5"/>
  <c r="F102" i="5"/>
  <c r="E102" i="5"/>
  <c r="D102" i="5"/>
  <c r="C102" i="5"/>
  <c r="F101" i="5"/>
  <c r="E101" i="5"/>
  <c r="D101" i="5"/>
  <c r="C101" i="5"/>
  <c r="F100" i="5"/>
  <c r="E100" i="5"/>
  <c r="D100" i="5"/>
  <c r="C100" i="5"/>
  <c r="F98" i="5"/>
  <c r="E98" i="5"/>
  <c r="D98" i="5"/>
  <c r="C98" i="5"/>
  <c r="F97" i="5"/>
  <c r="E97" i="5"/>
  <c r="D97" i="5"/>
  <c r="C97" i="5"/>
  <c r="F96" i="5"/>
  <c r="E96" i="5"/>
  <c r="D96" i="5"/>
  <c r="C96" i="5"/>
  <c r="F95" i="5"/>
  <c r="E95" i="5"/>
  <c r="D95" i="5"/>
  <c r="C95" i="5"/>
  <c r="F94" i="5"/>
  <c r="E94" i="5"/>
  <c r="D94" i="5"/>
  <c r="C94" i="5"/>
  <c r="F93" i="5"/>
  <c r="E93" i="5"/>
  <c r="D93" i="5"/>
  <c r="C93" i="5"/>
  <c r="F92" i="5"/>
  <c r="E92" i="5"/>
  <c r="D92" i="5"/>
  <c r="C92" i="5"/>
  <c r="F91" i="5"/>
  <c r="E91" i="5"/>
  <c r="D91" i="5"/>
  <c r="C91" i="5"/>
  <c r="F90" i="5"/>
  <c r="E90" i="5"/>
  <c r="D90" i="5"/>
  <c r="C90" i="5"/>
  <c r="F89" i="5"/>
  <c r="E89" i="5"/>
  <c r="D89" i="5"/>
  <c r="C89" i="5"/>
  <c r="F88" i="5"/>
  <c r="E88" i="5"/>
  <c r="D88" i="5"/>
  <c r="C88" i="5"/>
  <c r="F87" i="5"/>
  <c r="E87" i="5"/>
  <c r="D87" i="5"/>
  <c r="C87" i="5"/>
  <c r="F86" i="5"/>
  <c r="E86" i="5"/>
  <c r="D86" i="5"/>
  <c r="C86" i="5"/>
  <c r="F85" i="5"/>
  <c r="E85" i="5"/>
  <c r="D85" i="5"/>
  <c r="C85" i="5"/>
  <c r="F84" i="5"/>
  <c r="E84" i="5"/>
  <c r="D84" i="5"/>
  <c r="C84" i="5"/>
  <c r="F83" i="5"/>
  <c r="E83" i="5"/>
  <c r="D83" i="5"/>
  <c r="C83" i="5"/>
  <c r="F82" i="5"/>
  <c r="E82" i="5"/>
  <c r="D82" i="5"/>
  <c r="C82" i="5"/>
  <c r="F81" i="5"/>
  <c r="E81" i="5"/>
  <c r="D81" i="5"/>
  <c r="C81" i="5"/>
  <c r="F80" i="5"/>
  <c r="E80" i="5"/>
  <c r="D80" i="5"/>
  <c r="C80" i="5"/>
  <c r="F79" i="5"/>
  <c r="E79" i="5"/>
  <c r="D79" i="5"/>
  <c r="C79" i="5"/>
  <c r="F78" i="5"/>
  <c r="E78" i="5"/>
  <c r="H78" i="5" s="1"/>
  <c r="D78" i="5"/>
  <c r="C78" i="5"/>
  <c r="F77" i="5"/>
  <c r="E77" i="5"/>
  <c r="D77" i="5"/>
  <c r="C77" i="5"/>
  <c r="F76" i="5"/>
  <c r="E76" i="5"/>
  <c r="D76" i="5"/>
  <c r="C76" i="5"/>
  <c r="F75" i="5"/>
  <c r="E75" i="5"/>
  <c r="D75" i="5"/>
  <c r="C75" i="5"/>
  <c r="F74" i="5"/>
  <c r="E74" i="5"/>
  <c r="D74" i="5"/>
  <c r="C74" i="5"/>
  <c r="F73" i="5"/>
  <c r="E73" i="5"/>
  <c r="D73" i="5"/>
  <c r="C73" i="5"/>
  <c r="F72" i="5"/>
  <c r="E72" i="5"/>
  <c r="D72" i="5"/>
  <c r="C72" i="5"/>
  <c r="F71" i="5"/>
  <c r="E71" i="5"/>
  <c r="D71" i="5"/>
  <c r="C71" i="5"/>
  <c r="F70" i="5"/>
  <c r="E70" i="5"/>
  <c r="D70" i="5"/>
  <c r="C70" i="5"/>
  <c r="F69" i="5"/>
  <c r="E69" i="5"/>
  <c r="D69" i="5"/>
  <c r="C69" i="5"/>
  <c r="F68" i="5"/>
  <c r="E68" i="5"/>
  <c r="D68" i="5"/>
  <c r="C68" i="5"/>
  <c r="F67" i="5"/>
  <c r="E67" i="5"/>
  <c r="D67" i="5"/>
  <c r="C67" i="5"/>
  <c r="F66" i="5"/>
  <c r="E66" i="5"/>
  <c r="D66" i="5"/>
  <c r="C66" i="5"/>
  <c r="F65" i="5"/>
  <c r="E65" i="5"/>
  <c r="D65" i="5"/>
  <c r="C65" i="5"/>
  <c r="F64" i="5"/>
  <c r="E64" i="5"/>
  <c r="D64" i="5"/>
  <c r="C64" i="5"/>
  <c r="F63" i="5"/>
  <c r="E63" i="5"/>
  <c r="D63" i="5"/>
  <c r="C63" i="5"/>
  <c r="F62" i="5"/>
  <c r="E62" i="5"/>
  <c r="D62" i="5"/>
  <c r="C62" i="5"/>
  <c r="F61" i="5"/>
  <c r="E61" i="5"/>
  <c r="D61" i="5"/>
  <c r="C61" i="5"/>
  <c r="F60" i="5"/>
  <c r="E60" i="5"/>
  <c r="D60" i="5"/>
  <c r="C60" i="5"/>
  <c r="F59" i="5"/>
  <c r="E59" i="5"/>
  <c r="D59" i="5"/>
  <c r="C59" i="5"/>
  <c r="F58" i="5"/>
  <c r="E58" i="5"/>
  <c r="D58" i="5"/>
  <c r="C58" i="5"/>
  <c r="I58" i="5" s="1"/>
  <c r="F57" i="5"/>
  <c r="E57" i="5"/>
  <c r="D57" i="5"/>
  <c r="C57" i="5"/>
  <c r="F56" i="5"/>
  <c r="E56" i="5"/>
  <c r="D56" i="5"/>
  <c r="C56" i="5"/>
  <c r="F55" i="5"/>
  <c r="E55" i="5"/>
  <c r="D55" i="5"/>
  <c r="C55" i="5"/>
  <c r="F54" i="5"/>
  <c r="E54" i="5"/>
  <c r="D54" i="5"/>
  <c r="C54" i="5"/>
  <c r="F53" i="5"/>
  <c r="E53" i="5"/>
  <c r="D53" i="5"/>
  <c r="C53" i="5"/>
  <c r="F51" i="5"/>
  <c r="E51" i="5"/>
  <c r="D51" i="5"/>
  <c r="C51" i="5"/>
  <c r="F50" i="5"/>
  <c r="E50" i="5"/>
  <c r="D50" i="5"/>
  <c r="C50" i="5"/>
  <c r="F49" i="5"/>
  <c r="E49" i="5"/>
  <c r="D49" i="5"/>
  <c r="C49" i="5"/>
  <c r="F48" i="5"/>
  <c r="E48" i="5"/>
  <c r="D48" i="5"/>
  <c r="C48" i="5"/>
  <c r="F47" i="5"/>
  <c r="E47" i="5"/>
  <c r="D47" i="5"/>
  <c r="C47" i="5"/>
  <c r="F46" i="5"/>
  <c r="E46" i="5"/>
  <c r="D46" i="5"/>
  <c r="C46" i="5"/>
  <c r="F45" i="5"/>
  <c r="E45" i="5"/>
  <c r="D45" i="5"/>
  <c r="C45" i="5"/>
  <c r="F44" i="5"/>
  <c r="E44" i="5"/>
  <c r="D44" i="5"/>
  <c r="C44" i="5"/>
  <c r="F43" i="5"/>
  <c r="E43" i="5"/>
  <c r="D43" i="5"/>
  <c r="C43" i="5"/>
  <c r="C31" i="5"/>
  <c r="D31" i="5" s="1"/>
  <c r="F26" i="5"/>
  <c r="E26" i="5"/>
  <c r="D26" i="5"/>
  <c r="P19" i="5"/>
  <c r="P18" i="5"/>
  <c r="P17" i="5"/>
  <c r="I117" i="5" l="1"/>
  <c r="I119" i="5"/>
  <c r="J119" i="5" s="1"/>
  <c r="I47" i="5"/>
  <c r="J47" i="5" s="1"/>
  <c r="K47" i="5" s="1"/>
  <c r="H54" i="5"/>
  <c r="O50" i="5"/>
  <c r="Q50" i="5" s="1"/>
  <c r="O64" i="5"/>
  <c r="Q64" i="5" s="1"/>
  <c r="AG64" i="5"/>
  <c r="AI64" i="5" s="1"/>
  <c r="X64" i="5"/>
  <c r="Z64" i="5" s="1"/>
  <c r="AD64" i="5"/>
  <c r="AF64" i="5" s="1"/>
  <c r="AG69" i="5"/>
  <c r="AI69" i="5" s="1"/>
  <c r="G128" i="5"/>
  <c r="G144" i="5"/>
  <c r="G120" i="5"/>
  <c r="G157" i="5"/>
  <c r="G156" i="5"/>
  <c r="G133" i="5"/>
  <c r="G111" i="5"/>
  <c r="G89" i="5"/>
  <c r="G84" i="5"/>
  <c r="G138" i="5"/>
  <c r="G124" i="5"/>
  <c r="G116" i="5"/>
  <c r="G106" i="5"/>
  <c r="G90" i="5"/>
  <c r="G72" i="5"/>
  <c r="G65" i="5"/>
  <c r="G85" i="5"/>
  <c r="G139" i="5"/>
  <c r="G134" i="5"/>
  <c r="G66" i="5"/>
  <c r="G79" i="5"/>
  <c r="G150" i="5"/>
  <c r="G96" i="5"/>
  <c r="G82" i="5"/>
  <c r="G103" i="5"/>
  <c r="G78" i="5"/>
  <c r="G119" i="5"/>
  <c r="G100" i="5"/>
  <c r="G87" i="5"/>
  <c r="G69" i="5"/>
  <c r="G67" i="5"/>
  <c r="G59" i="5"/>
  <c r="G47" i="5"/>
  <c r="G147" i="5"/>
  <c r="G142" i="5"/>
  <c r="G110" i="5"/>
  <c r="G159" i="5"/>
  <c r="G75" i="5"/>
  <c r="G160" i="5"/>
  <c r="G129" i="5"/>
  <c r="G114" i="5"/>
  <c r="G54" i="5"/>
  <c r="G53" i="5"/>
  <c r="G93" i="5"/>
  <c r="G60" i="5"/>
  <c r="G74" i="5"/>
  <c r="G140" i="5"/>
  <c r="G91" i="5"/>
  <c r="G80" i="5"/>
  <c r="G61" i="5"/>
  <c r="G117" i="5"/>
  <c r="G48" i="5"/>
  <c r="G130" i="5"/>
  <c r="G58" i="5"/>
  <c r="G77" i="5"/>
  <c r="G81" i="5"/>
  <c r="G64" i="5"/>
  <c r="G109" i="5"/>
  <c r="G50" i="5"/>
  <c r="G55" i="5"/>
  <c r="G46" i="5"/>
  <c r="O43" i="5"/>
  <c r="Q43" i="5" s="1"/>
  <c r="H70" i="5"/>
  <c r="H148" i="5"/>
  <c r="H124" i="5"/>
  <c r="H160" i="5"/>
  <c r="H142" i="5"/>
  <c r="H137" i="5"/>
  <c r="O135" i="5"/>
  <c r="Q135" i="5" s="1"/>
  <c r="H130" i="5"/>
  <c r="H159" i="5"/>
  <c r="AD135" i="5"/>
  <c r="AF135" i="5" s="1"/>
  <c r="AD119" i="5"/>
  <c r="AF119" i="5" s="1"/>
  <c r="H161" i="5"/>
  <c r="AG147" i="5"/>
  <c r="AI147" i="5" s="1"/>
  <c r="R135" i="5"/>
  <c r="T135" i="5" s="1"/>
  <c r="AD161" i="5"/>
  <c r="AF161" i="5" s="1"/>
  <c r="AG160" i="5"/>
  <c r="AI160" i="5" s="1"/>
  <c r="AG159" i="5"/>
  <c r="AI159" i="5" s="1"/>
  <c r="R161" i="5"/>
  <c r="T161" i="5" s="1"/>
  <c r="U160" i="5"/>
  <c r="W160" i="5" s="1"/>
  <c r="AD157" i="5"/>
  <c r="AF157" i="5" s="1"/>
  <c r="U143" i="5"/>
  <c r="W143" i="5" s="1"/>
  <c r="R142" i="5"/>
  <c r="T142" i="5" s="1"/>
  <c r="AD133" i="5"/>
  <c r="AF133" i="5" s="1"/>
  <c r="H129" i="5"/>
  <c r="O119" i="5"/>
  <c r="Q119" i="5" s="1"/>
  <c r="X108" i="5"/>
  <c r="Z108" i="5" s="1"/>
  <c r="AD95" i="5"/>
  <c r="AF95" i="5" s="1"/>
  <c r="U147" i="5"/>
  <c r="W147" i="5" s="1"/>
  <c r="AG135" i="5"/>
  <c r="AI135" i="5" s="1"/>
  <c r="AD129" i="5"/>
  <c r="AF129" i="5" s="1"/>
  <c r="H154" i="5"/>
  <c r="H152" i="5"/>
  <c r="H150" i="5"/>
  <c r="R147" i="5"/>
  <c r="T147" i="5" s="1"/>
  <c r="H140" i="5"/>
  <c r="X129" i="5"/>
  <c r="Z129" i="5" s="1"/>
  <c r="O95" i="5"/>
  <c r="Q95" i="5" s="1"/>
  <c r="O160" i="5"/>
  <c r="Q160" i="5" s="1"/>
  <c r="X150" i="5"/>
  <c r="Z150" i="5" s="1"/>
  <c r="H147" i="5"/>
  <c r="AG143" i="5"/>
  <c r="AI143" i="5" s="1"/>
  <c r="AD142" i="5"/>
  <c r="AF142" i="5" s="1"/>
  <c r="O133" i="5"/>
  <c r="Q133" i="5" s="1"/>
  <c r="X127" i="5"/>
  <c r="Z127" i="5" s="1"/>
  <c r="X126" i="5"/>
  <c r="Z126" i="5" s="1"/>
  <c r="X119" i="5"/>
  <c r="Z119" i="5" s="1"/>
  <c r="H82" i="5"/>
  <c r="X71" i="5"/>
  <c r="Z71" i="5" s="1"/>
  <c r="O155" i="5"/>
  <c r="Q155" i="5" s="1"/>
  <c r="H139" i="5"/>
  <c r="H126" i="5"/>
  <c r="H123" i="5"/>
  <c r="H121" i="5"/>
  <c r="X95" i="5"/>
  <c r="Z95" i="5" s="1"/>
  <c r="H81" i="5"/>
  <c r="R158" i="5"/>
  <c r="T158" i="5" s="1"/>
  <c r="O157" i="5"/>
  <c r="Q157" i="5" s="1"/>
  <c r="AG149" i="5"/>
  <c r="AI149" i="5" s="1"/>
  <c r="U161" i="5"/>
  <c r="W161" i="5" s="1"/>
  <c r="O143" i="5"/>
  <c r="Q143" i="5" s="1"/>
  <c r="H105" i="5"/>
  <c r="H103" i="5"/>
  <c r="O102" i="5"/>
  <c r="Q102" i="5" s="1"/>
  <c r="AG96" i="5"/>
  <c r="AI96" i="5" s="1"/>
  <c r="U92" i="5"/>
  <c r="W92" i="5" s="1"/>
  <c r="X88" i="5"/>
  <c r="Z88" i="5" s="1"/>
  <c r="R71" i="5"/>
  <c r="T71" i="5" s="1"/>
  <c r="H61" i="5"/>
  <c r="AG129" i="5"/>
  <c r="AI129" i="5" s="1"/>
  <c r="AD109" i="5"/>
  <c r="AF109" i="5" s="1"/>
  <c r="AG108" i="5"/>
  <c r="AI108" i="5" s="1"/>
  <c r="R92" i="5"/>
  <c r="T92" i="5" s="1"/>
  <c r="H80" i="5"/>
  <c r="AG77" i="5"/>
  <c r="AI77" i="5" s="1"/>
  <c r="O71" i="5"/>
  <c r="Q71" i="5" s="1"/>
  <c r="H48" i="5"/>
  <c r="AD159" i="5"/>
  <c r="AF159" i="5" s="1"/>
  <c r="O158" i="5"/>
  <c r="Q158" i="5" s="1"/>
  <c r="R155" i="5"/>
  <c r="T155" i="5" s="1"/>
  <c r="U149" i="5"/>
  <c r="W149" i="5" s="1"/>
  <c r="O129" i="5"/>
  <c r="Q129" i="5" s="1"/>
  <c r="H51" i="5"/>
  <c r="R159" i="5"/>
  <c r="T159" i="5" s="1"/>
  <c r="AG142" i="5"/>
  <c r="AI142" i="5" s="1"/>
  <c r="U141" i="5"/>
  <c r="W141" i="5" s="1"/>
  <c r="R140" i="5"/>
  <c r="T140" i="5" s="1"/>
  <c r="H135" i="5"/>
  <c r="X131" i="5"/>
  <c r="Z131" i="5" s="1"/>
  <c r="U119" i="5"/>
  <c r="W119" i="5" s="1"/>
  <c r="AD118" i="5"/>
  <c r="AF118" i="5" s="1"/>
  <c r="X117" i="5"/>
  <c r="Z117" i="5" s="1"/>
  <c r="AD113" i="5"/>
  <c r="AF113" i="5" s="1"/>
  <c r="R108" i="5"/>
  <c r="T108" i="5" s="1"/>
  <c r="AG102" i="5"/>
  <c r="AI102" i="5" s="1"/>
  <c r="AD94" i="5"/>
  <c r="AF94" i="5" s="1"/>
  <c r="O78" i="5"/>
  <c r="Q78" i="5" s="1"/>
  <c r="AG71" i="5"/>
  <c r="AI71" i="5" s="1"/>
  <c r="X143" i="5"/>
  <c r="Z143" i="5" s="1"/>
  <c r="O142" i="5"/>
  <c r="Q142" i="5" s="1"/>
  <c r="O115" i="5"/>
  <c r="Q115" i="5" s="1"/>
  <c r="H108" i="5"/>
  <c r="R102" i="5"/>
  <c r="T102" i="5" s="1"/>
  <c r="U94" i="5"/>
  <c r="W94" i="5" s="1"/>
  <c r="AD92" i="5"/>
  <c r="AF92" i="5" s="1"/>
  <c r="AD88" i="5"/>
  <c r="AF88" i="5" s="1"/>
  <c r="AG83" i="5"/>
  <c r="AI83" i="5" s="1"/>
  <c r="H75" i="5"/>
  <c r="H145" i="5"/>
  <c r="U135" i="5"/>
  <c r="W135" i="5" s="1"/>
  <c r="AD108" i="5"/>
  <c r="AF108" i="5" s="1"/>
  <c r="AD100" i="5"/>
  <c r="AF100" i="5" s="1"/>
  <c r="O92" i="5"/>
  <c r="Q92" i="5" s="1"/>
  <c r="AG88" i="5"/>
  <c r="AI88" i="5" s="1"/>
  <c r="R47" i="5"/>
  <c r="T47" i="5" s="1"/>
  <c r="H43" i="5"/>
  <c r="O159" i="5"/>
  <c r="Q159" i="5" s="1"/>
  <c r="U133" i="5"/>
  <c r="W133" i="5" s="1"/>
  <c r="R100" i="5"/>
  <c r="T100" i="5" s="1"/>
  <c r="H98" i="5"/>
  <c r="AG95" i="5"/>
  <c r="AI95" i="5" s="1"/>
  <c r="X94" i="5"/>
  <c r="Z94" i="5" s="1"/>
  <c r="R67" i="5"/>
  <c r="T67" i="5" s="1"/>
  <c r="X54" i="5"/>
  <c r="Z54" i="5" s="1"/>
  <c r="R157" i="5"/>
  <c r="T157" i="5" s="1"/>
  <c r="R131" i="5"/>
  <c r="T131" i="5" s="1"/>
  <c r="H128" i="5"/>
  <c r="AD117" i="5"/>
  <c r="AF117" i="5" s="1"/>
  <c r="AG113" i="5"/>
  <c r="AI113" i="5" s="1"/>
  <c r="AD83" i="5"/>
  <c r="AF83" i="5" s="1"/>
  <c r="AG76" i="5"/>
  <c r="AI76" i="5" s="1"/>
  <c r="AD75" i="5"/>
  <c r="AF75" i="5" s="1"/>
  <c r="X139" i="5"/>
  <c r="Z139" i="5" s="1"/>
  <c r="R117" i="5"/>
  <c r="T117" i="5" s="1"/>
  <c r="R83" i="5"/>
  <c r="T83" i="5" s="1"/>
  <c r="AD77" i="5"/>
  <c r="AF77" i="5" s="1"/>
  <c r="R119" i="5"/>
  <c r="T119" i="5" s="1"/>
  <c r="O150" i="5"/>
  <c r="Q150" i="5" s="1"/>
  <c r="AA113" i="5"/>
  <c r="AC113" i="5" s="1"/>
  <c r="R85" i="5"/>
  <c r="T85" i="5" s="1"/>
  <c r="H63" i="5"/>
  <c r="AG141" i="5"/>
  <c r="AI141" i="5" s="1"/>
  <c r="U139" i="5"/>
  <c r="W139" i="5" s="1"/>
  <c r="AG137" i="5"/>
  <c r="AI137" i="5" s="1"/>
  <c r="U131" i="5"/>
  <c r="W131" i="5" s="1"/>
  <c r="AG119" i="5"/>
  <c r="AI119" i="5" s="1"/>
  <c r="AG107" i="5"/>
  <c r="AI107" i="5" s="1"/>
  <c r="H106" i="5"/>
  <c r="R95" i="5"/>
  <c r="T95" i="5" s="1"/>
  <c r="AG93" i="5"/>
  <c r="AI93" i="5" s="1"/>
  <c r="O86" i="5"/>
  <c r="Q86" i="5" s="1"/>
  <c r="X83" i="5"/>
  <c r="Z83" i="5" s="1"/>
  <c r="H65" i="5"/>
  <c r="AD61" i="5"/>
  <c r="AF61" i="5" s="1"/>
  <c r="AA60" i="5"/>
  <c r="AC60" i="5" s="1"/>
  <c r="H149" i="5"/>
  <c r="U107" i="5"/>
  <c r="W107" i="5" s="1"/>
  <c r="AD87" i="5"/>
  <c r="AF87" i="5" s="1"/>
  <c r="AG81" i="5"/>
  <c r="AI81" i="5" s="1"/>
  <c r="R77" i="5"/>
  <c r="T77" i="5" s="1"/>
  <c r="R61" i="5"/>
  <c r="T61" i="5" s="1"/>
  <c r="X60" i="5"/>
  <c r="Z60" i="5" s="1"/>
  <c r="H57" i="5"/>
  <c r="R54" i="5"/>
  <c r="T54" i="5" s="1"/>
  <c r="H46" i="5"/>
  <c r="U144" i="5"/>
  <c r="W144" i="5" s="1"/>
  <c r="X142" i="5"/>
  <c r="Z142" i="5" s="1"/>
  <c r="AD130" i="5"/>
  <c r="AF130" i="5" s="1"/>
  <c r="AD97" i="5"/>
  <c r="AF97" i="5" s="1"/>
  <c r="H96" i="5"/>
  <c r="H90" i="5"/>
  <c r="X85" i="5"/>
  <c r="Z85" i="5" s="1"/>
  <c r="O156" i="5"/>
  <c r="Q156" i="5" s="1"/>
  <c r="H122" i="5"/>
  <c r="AA110" i="5"/>
  <c r="AC110" i="5" s="1"/>
  <c r="O108" i="5"/>
  <c r="Q108" i="5" s="1"/>
  <c r="H102" i="5"/>
  <c r="AG86" i="5"/>
  <c r="AI86" i="5" s="1"/>
  <c r="X67" i="5"/>
  <c r="Z67" i="5" s="1"/>
  <c r="H59" i="5"/>
  <c r="H55" i="5"/>
  <c r="O141" i="5"/>
  <c r="Q141" i="5" s="1"/>
  <c r="U129" i="5"/>
  <c r="W129" i="5" s="1"/>
  <c r="R116" i="5"/>
  <c r="T116" i="5" s="1"/>
  <c r="R110" i="5"/>
  <c r="T110" i="5" s="1"/>
  <c r="U97" i="5"/>
  <c r="W97" i="5" s="1"/>
  <c r="AD86" i="5"/>
  <c r="AF86" i="5" s="1"/>
  <c r="AG148" i="5"/>
  <c r="AI148" i="5" s="1"/>
  <c r="H136" i="5"/>
  <c r="R124" i="5"/>
  <c r="T124" i="5" s="1"/>
  <c r="H74" i="5"/>
  <c r="AA48" i="5"/>
  <c r="AC48" i="5" s="1"/>
  <c r="AD47" i="5"/>
  <c r="AF47" i="5" s="1"/>
  <c r="U145" i="5"/>
  <c r="W145" i="5" s="1"/>
  <c r="R133" i="5"/>
  <c r="T133" i="5" s="1"/>
  <c r="O113" i="5"/>
  <c r="Q113" i="5" s="1"/>
  <c r="AD107" i="5"/>
  <c r="AF107" i="5" s="1"/>
  <c r="AD101" i="5"/>
  <c r="AF101" i="5" s="1"/>
  <c r="O117" i="5"/>
  <c r="Q117" i="5" s="1"/>
  <c r="O107" i="5"/>
  <c r="Q107" i="5" s="1"/>
  <c r="U87" i="5"/>
  <c r="W87" i="5" s="1"/>
  <c r="AD78" i="5"/>
  <c r="AF78" i="5" s="1"/>
  <c r="O48" i="5"/>
  <c r="Q48" i="5" s="1"/>
  <c r="H144" i="5"/>
  <c r="AD102" i="5"/>
  <c r="AF102" i="5" s="1"/>
  <c r="R81" i="5"/>
  <c r="T81" i="5" s="1"/>
  <c r="AD76" i="5"/>
  <c r="AF76" i="5" s="1"/>
  <c r="AD71" i="5"/>
  <c r="AF71" i="5" s="1"/>
  <c r="AG134" i="5"/>
  <c r="AI134" i="5" s="1"/>
  <c r="U118" i="5"/>
  <c r="W118" i="5" s="1"/>
  <c r="X114" i="5"/>
  <c r="Z114" i="5" s="1"/>
  <c r="X104" i="5"/>
  <c r="Z104" i="5" s="1"/>
  <c r="O111" i="5"/>
  <c r="Q111" i="5" s="1"/>
  <c r="H89" i="5"/>
  <c r="O96" i="5"/>
  <c r="Q96" i="5" s="1"/>
  <c r="AG75" i="5"/>
  <c r="AI75" i="5" s="1"/>
  <c r="R53" i="5"/>
  <c r="T53" i="5" s="1"/>
  <c r="H44" i="5"/>
  <c r="AD98" i="5"/>
  <c r="AF98" i="5" s="1"/>
  <c r="AG79" i="5"/>
  <c r="AI79" i="5" s="1"/>
  <c r="X61" i="5"/>
  <c r="Z61" i="5" s="1"/>
  <c r="O53" i="5"/>
  <c r="Q53" i="5" s="1"/>
  <c r="X81" i="5"/>
  <c r="Z81" i="5" s="1"/>
  <c r="H49" i="5"/>
  <c r="X157" i="5"/>
  <c r="Z157" i="5" s="1"/>
  <c r="U50" i="5"/>
  <c r="W50" i="5" s="1"/>
  <c r="X46" i="5"/>
  <c r="Z46" i="5" s="1"/>
  <c r="O154" i="5"/>
  <c r="Q154" i="5" s="1"/>
  <c r="O59" i="5"/>
  <c r="Q59" i="5" s="1"/>
  <c r="U54" i="5"/>
  <c r="W54" i="5" s="1"/>
  <c r="AG47" i="5"/>
  <c r="AI47" i="5" s="1"/>
  <c r="AG87" i="5"/>
  <c r="AI87" i="5" s="1"/>
  <c r="X80" i="5"/>
  <c r="Z80" i="5" s="1"/>
  <c r="U78" i="5"/>
  <c r="W78" i="5" s="1"/>
  <c r="O67" i="5"/>
  <c r="Q67" i="5" s="1"/>
  <c r="U60" i="5"/>
  <c r="W60" i="5" s="1"/>
  <c r="O55" i="5"/>
  <c r="Q55" i="5" s="1"/>
  <c r="AD48" i="5"/>
  <c r="AF48" i="5" s="1"/>
  <c r="R43" i="5"/>
  <c r="T43" i="5" s="1"/>
  <c r="O123" i="5"/>
  <c r="Q123" i="5" s="1"/>
  <c r="AD63" i="5"/>
  <c r="AF63" i="5" s="1"/>
  <c r="H47" i="5"/>
  <c r="H87" i="5"/>
  <c r="AG48" i="5"/>
  <c r="AI48" i="5" s="1"/>
  <c r="R48" i="5"/>
  <c r="T48" i="5" s="1"/>
  <c r="AG44" i="5"/>
  <c r="AI44" i="5" s="1"/>
  <c r="O60" i="5"/>
  <c r="Q60" i="5" s="1"/>
  <c r="O72" i="5"/>
  <c r="Q72" i="5" s="1"/>
  <c r="O47" i="5"/>
  <c r="Q47" i="5" s="1"/>
  <c r="AG65" i="5"/>
  <c r="AI65" i="5" s="1"/>
  <c r="AA68" i="5"/>
  <c r="AC68" i="5" s="1"/>
  <c r="I68" i="5"/>
  <c r="R68" i="5"/>
  <c r="T68" i="5" s="1"/>
  <c r="AG68" i="5"/>
  <c r="AI68" i="5" s="1"/>
  <c r="X68" i="5"/>
  <c r="Z68" i="5" s="1"/>
  <c r="AD68" i="5"/>
  <c r="AF68" i="5" s="1"/>
  <c r="U68" i="5"/>
  <c r="W68" i="5" s="1"/>
  <c r="O68" i="5"/>
  <c r="Q68" i="5" s="1"/>
  <c r="H68" i="5"/>
  <c r="G101" i="5"/>
  <c r="AA51" i="5"/>
  <c r="AC51" i="5" s="1"/>
  <c r="X57" i="5"/>
  <c r="Z57" i="5" s="1"/>
  <c r="X44" i="5"/>
  <c r="Z44" i="5" s="1"/>
  <c r="AA55" i="5"/>
  <c r="AC55" i="5" s="1"/>
  <c r="AD60" i="5"/>
  <c r="AF60" i="5" s="1"/>
  <c r="AD55" i="5"/>
  <c r="AF55" i="5" s="1"/>
  <c r="AA84" i="5"/>
  <c r="AC84" i="5" s="1"/>
  <c r="I84" i="5"/>
  <c r="X84" i="5"/>
  <c r="Z84" i="5" s="1"/>
  <c r="O84" i="5"/>
  <c r="Q84" i="5" s="1"/>
  <c r="AD84" i="5"/>
  <c r="AF84" i="5" s="1"/>
  <c r="AG84" i="5"/>
  <c r="AI84" i="5" s="1"/>
  <c r="U84" i="5"/>
  <c r="W84" i="5" s="1"/>
  <c r="R84" i="5"/>
  <c r="T84" i="5" s="1"/>
  <c r="AG92" i="5"/>
  <c r="AI92" i="5" s="1"/>
  <c r="AG53" i="5"/>
  <c r="AI53" i="5" s="1"/>
  <c r="G83" i="5"/>
  <c r="AA56" i="5"/>
  <c r="AC56" i="5" s="1"/>
  <c r="X56" i="5"/>
  <c r="Z56" i="5" s="1"/>
  <c r="AG56" i="5"/>
  <c r="AI56" i="5" s="1"/>
  <c r="U56" i="5"/>
  <c r="W56" i="5" s="1"/>
  <c r="I56" i="5"/>
  <c r="AD56" i="5"/>
  <c r="AF56" i="5" s="1"/>
  <c r="R56" i="5"/>
  <c r="T56" i="5" s="1"/>
  <c r="O56" i="5"/>
  <c r="Q56" i="5" s="1"/>
  <c r="G92" i="5"/>
  <c r="X63" i="5"/>
  <c r="Z63" i="5" s="1"/>
  <c r="U51" i="5"/>
  <c r="W51" i="5" s="1"/>
  <c r="AA66" i="5"/>
  <c r="AC66" i="5" s="1"/>
  <c r="I66" i="5"/>
  <c r="X66" i="5"/>
  <c r="Z66" i="5" s="1"/>
  <c r="R66" i="5"/>
  <c r="T66" i="5" s="1"/>
  <c r="O66" i="5"/>
  <c r="Q66" i="5" s="1"/>
  <c r="AG66" i="5"/>
  <c r="AI66" i="5" s="1"/>
  <c r="AD66" i="5"/>
  <c r="AF66" i="5" s="1"/>
  <c r="U66" i="5"/>
  <c r="W66" i="5" s="1"/>
  <c r="AG115" i="5"/>
  <c r="AI115" i="5" s="1"/>
  <c r="I45" i="5"/>
  <c r="X45" i="5"/>
  <c r="Z45" i="5" s="1"/>
  <c r="U45" i="5"/>
  <c r="W45" i="5" s="1"/>
  <c r="R45" i="5"/>
  <c r="T45" i="5" s="1"/>
  <c r="AA45" i="5"/>
  <c r="AC45" i="5" s="1"/>
  <c r="O45" i="5"/>
  <c r="Q45" i="5" s="1"/>
  <c r="AA49" i="5"/>
  <c r="AC49" i="5" s="1"/>
  <c r="X49" i="5"/>
  <c r="Z49" i="5" s="1"/>
  <c r="AD49" i="5"/>
  <c r="AF49" i="5" s="1"/>
  <c r="I49" i="5"/>
  <c r="H66" i="5"/>
  <c r="AD72" i="5"/>
  <c r="AF72" i="5" s="1"/>
  <c r="U72" i="5"/>
  <c r="W72" i="5" s="1"/>
  <c r="R72" i="5"/>
  <c r="T72" i="5" s="1"/>
  <c r="AG72" i="5"/>
  <c r="AI72" i="5" s="1"/>
  <c r="G45" i="5"/>
  <c r="R121" i="5"/>
  <c r="T121" i="5" s="1"/>
  <c r="X121" i="5"/>
  <c r="Z121" i="5" s="1"/>
  <c r="U121" i="5"/>
  <c r="W121" i="5" s="1"/>
  <c r="O121" i="5"/>
  <c r="Q121" i="5" s="1"/>
  <c r="H50" i="5"/>
  <c r="G76" i="5"/>
  <c r="AD44" i="5"/>
  <c r="AF44" i="5" s="1"/>
  <c r="I44" i="5"/>
  <c r="U44" i="5"/>
  <c r="W44" i="5" s="1"/>
  <c r="R44" i="5"/>
  <c r="T44" i="5" s="1"/>
  <c r="AA44" i="5"/>
  <c r="AC44" i="5" s="1"/>
  <c r="H53" i="5"/>
  <c r="AG58" i="5"/>
  <c r="AI58" i="5" s="1"/>
  <c r="AA58" i="5"/>
  <c r="AC58" i="5" s="1"/>
  <c r="X58" i="5"/>
  <c r="Z58" i="5" s="1"/>
  <c r="R58" i="5"/>
  <c r="T58" i="5" s="1"/>
  <c r="U58" i="5"/>
  <c r="W58" i="5" s="1"/>
  <c r="O58" i="5"/>
  <c r="Q58" i="5" s="1"/>
  <c r="AD58" i="5"/>
  <c r="AF58" i="5" s="1"/>
  <c r="G68" i="5"/>
  <c r="H77" i="5"/>
  <c r="G135" i="5"/>
  <c r="G49" i="5"/>
  <c r="H56" i="5"/>
  <c r="H84" i="5"/>
  <c r="AA89" i="5"/>
  <c r="AC89" i="5" s="1"/>
  <c r="I89" i="5"/>
  <c r="U89" i="5"/>
  <c r="W89" i="5" s="1"/>
  <c r="R89" i="5"/>
  <c r="T89" i="5" s="1"/>
  <c r="AD89" i="5"/>
  <c r="AF89" i="5" s="1"/>
  <c r="O89" i="5"/>
  <c r="Q89" i="5" s="1"/>
  <c r="AG89" i="5"/>
  <c r="AI89" i="5" s="1"/>
  <c r="X89" i="5"/>
  <c r="Z89" i="5" s="1"/>
  <c r="AG51" i="5"/>
  <c r="AI51" i="5" s="1"/>
  <c r="X51" i="5"/>
  <c r="Z51" i="5" s="1"/>
  <c r="R51" i="5"/>
  <c r="T51" i="5" s="1"/>
  <c r="O51" i="5"/>
  <c r="Q51" i="5" s="1"/>
  <c r="AD51" i="5"/>
  <c r="AF51" i="5" s="1"/>
  <c r="I51" i="5"/>
  <c r="H58" i="5"/>
  <c r="AA69" i="5"/>
  <c r="AC69" i="5" s="1"/>
  <c r="I69" i="5"/>
  <c r="O69" i="5"/>
  <c r="Q69" i="5" s="1"/>
  <c r="AD69" i="5"/>
  <c r="AF69" i="5" s="1"/>
  <c r="X69" i="5"/>
  <c r="Z69" i="5" s="1"/>
  <c r="U69" i="5"/>
  <c r="W69" i="5" s="1"/>
  <c r="R69" i="5"/>
  <c r="T69" i="5" s="1"/>
  <c r="AG155" i="5"/>
  <c r="AI155" i="5" s="1"/>
  <c r="AA43" i="5"/>
  <c r="AC43" i="5" s="1"/>
  <c r="AG43" i="5"/>
  <c r="AI43" i="5" s="1"/>
  <c r="X43" i="5"/>
  <c r="Z43" i="5" s="1"/>
  <c r="AD43" i="5"/>
  <c r="AF43" i="5" s="1"/>
  <c r="U43" i="5"/>
  <c r="W43" i="5" s="1"/>
  <c r="I43" i="5"/>
  <c r="AA65" i="5"/>
  <c r="AC65" i="5" s="1"/>
  <c r="I65" i="5"/>
  <c r="U65" i="5"/>
  <c r="W65" i="5" s="1"/>
  <c r="X65" i="5"/>
  <c r="Z65" i="5" s="1"/>
  <c r="R65" i="5"/>
  <c r="T65" i="5" s="1"/>
  <c r="AD65" i="5"/>
  <c r="AF65" i="5" s="1"/>
  <c r="O65" i="5"/>
  <c r="Q65" i="5" s="1"/>
  <c r="H71" i="5"/>
  <c r="G105" i="5"/>
  <c r="U106" i="5"/>
  <c r="W106" i="5" s="1"/>
  <c r="G51" i="5"/>
  <c r="J58" i="5"/>
  <c r="K58" i="5" s="1"/>
  <c r="L58" i="5"/>
  <c r="H60" i="5"/>
  <c r="R63" i="5"/>
  <c r="T63" i="5" s="1"/>
  <c r="U128" i="5"/>
  <c r="W128" i="5" s="1"/>
  <c r="X128" i="5"/>
  <c r="Z128" i="5" s="1"/>
  <c r="G43" i="5"/>
  <c r="O44" i="5"/>
  <c r="Q44" i="5" s="1"/>
  <c r="O46" i="5"/>
  <c r="Q46" i="5" s="1"/>
  <c r="U46" i="5"/>
  <c r="W46" i="5" s="1"/>
  <c r="R46" i="5"/>
  <c r="T46" i="5" s="1"/>
  <c r="AG46" i="5"/>
  <c r="AI46" i="5" s="1"/>
  <c r="I46" i="5"/>
  <c r="AA46" i="5"/>
  <c r="AC46" i="5" s="1"/>
  <c r="AD46" i="5"/>
  <c r="AF46" i="5" s="1"/>
  <c r="U57" i="5"/>
  <c r="W57" i="5" s="1"/>
  <c r="R62" i="5"/>
  <c r="T62" i="5" s="1"/>
  <c r="O62" i="5"/>
  <c r="Q62" i="5" s="1"/>
  <c r="AG62" i="5"/>
  <c r="AI62" i="5" s="1"/>
  <c r="U62" i="5"/>
  <c r="W62" i="5" s="1"/>
  <c r="X62" i="5"/>
  <c r="Z62" i="5" s="1"/>
  <c r="AD62" i="5"/>
  <c r="AF62" i="5" s="1"/>
  <c r="X74" i="5"/>
  <c r="Z74" i="5" s="1"/>
  <c r="AA90" i="5"/>
  <c r="AC90" i="5" s="1"/>
  <c r="I90" i="5"/>
  <c r="X90" i="5"/>
  <c r="Z90" i="5" s="1"/>
  <c r="O90" i="5"/>
  <c r="Q90" i="5" s="1"/>
  <c r="AG90" i="5"/>
  <c r="AI90" i="5" s="1"/>
  <c r="U90" i="5"/>
  <c r="W90" i="5" s="1"/>
  <c r="AD90" i="5"/>
  <c r="AF90" i="5" s="1"/>
  <c r="R90" i="5"/>
  <c r="T90" i="5" s="1"/>
  <c r="H109" i="5"/>
  <c r="AG94" i="5"/>
  <c r="AI94" i="5" s="1"/>
  <c r="G44" i="5"/>
  <c r="H45" i="5"/>
  <c r="AA70" i="5"/>
  <c r="AC70" i="5" s="1"/>
  <c r="I70" i="5"/>
  <c r="R70" i="5"/>
  <c r="T70" i="5" s="1"/>
  <c r="O70" i="5"/>
  <c r="Q70" i="5" s="1"/>
  <c r="AD70" i="5"/>
  <c r="AF70" i="5" s="1"/>
  <c r="AG70" i="5"/>
  <c r="AI70" i="5" s="1"/>
  <c r="U70" i="5"/>
  <c r="W70" i="5" s="1"/>
  <c r="X70" i="5"/>
  <c r="Z70" i="5" s="1"/>
  <c r="AA80" i="5"/>
  <c r="AC80" i="5" s="1"/>
  <c r="I80" i="5"/>
  <c r="AD80" i="5"/>
  <c r="AF80" i="5" s="1"/>
  <c r="O80" i="5"/>
  <c r="Q80" i="5" s="1"/>
  <c r="AG80" i="5"/>
  <c r="AI80" i="5" s="1"/>
  <c r="U80" i="5"/>
  <c r="W80" i="5" s="1"/>
  <c r="R80" i="5"/>
  <c r="T80" i="5" s="1"/>
  <c r="AA105" i="5"/>
  <c r="AC105" i="5" s="1"/>
  <c r="I105" i="5"/>
  <c r="U105" i="5"/>
  <c r="W105" i="5" s="1"/>
  <c r="AD105" i="5"/>
  <c r="AF105" i="5" s="1"/>
  <c r="X105" i="5"/>
  <c r="Z105" i="5" s="1"/>
  <c r="AG105" i="5"/>
  <c r="AI105" i="5" s="1"/>
  <c r="R105" i="5"/>
  <c r="T105" i="5" s="1"/>
  <c r="O105" i="5"/>
  <c r="Q105" i="5" s="1"/>
  <c r="X123" i="5"/>
  <c r="Z123" i="5" s="1"/>
  <c r="AD123" i="5"/>
  <c r="AF123" i="5" s="1"/>
  <c r="AG123" i="5"/>
  <c r="AI123" i="5" s="1"/>
  <c r="U123" i="5"/>
  <c r="W123" i="5" s="1"/>
  <c r="R123" i="5"/>
  <c r="T123" i="5" s="1"/>
  <c r="AD128" i="5"/>
  <c r="AF128" i="5" s="1"/>
  <c r="G149" i="5"/>
  <c r="G57" i="5"/>
  <c r="AD131" i="5"/>
  <c r="AF131" i="5" s="1"/>
  <c r="AG100" i="5"/>
  <c r="AI100" i="5" s="1"/>
  <c r="AA106" i="5"/>
  <c r="AC106" i="5" s="1"/>
  <c r="I106" i="5"/>
  <c r="O106" i="5"/>
  <c r="Q106" i="5" s="1"/>
  <c r="X106" i="5"/>
  <c r="Z106" i="5" s="1"/>
  <c r="R106" i="5"/>
  <c r="T106" i="5" s="1"/>
  <c r="AD106" i="5"/>
  <c r="AF106" i="5" s="1"/>
  <c r="AG106" i="5"/>
  <c r="AI106" i="5" s="1"/>
  <c r="AG110" i="5"/>
  <c r="AI110" i="5" s="1"/>
  <c r="AG112" i="5"/>
  <c r="AI112" i="5" s="1"/>
  <c r="U112" i="5"/>
  <c r="W112" i="5" s="1"/>
  <c r="R112" i="5"/>
  <c r="T112" i="5" s="1"/>
  <c r="AD112" i="5"/>
  <c r="AF112" i="5" s="1"/>
  <c r="X112" i="5"/>
  <c r="Z112" i="5" s="1"/>
  <c r="AA112" i="5"/>
  <c r="AC112" i="5" s="1"/>
  <c r="O112" i="5"/>
  <c r="Q112" i="5" s="1"/>
  <c r="AG136" i="5"/>
  <c r="AI136" i="5" s="1"/>
  <c r="AD136" i="5"/>
  <c r="AF136" i="5" s="1"/>
  <c r="X136" i="5"/>
  <c r="Z136" i="5" s="1"/>
  <c r="O136" i="5"/>
  <c r="Q136" i="5" s="1"/>
  <c r="I53" i="5"/>
  <c r="AA53" i="5"/>
  <c r="AC53" i="5" s="1"/>
  <c r="X53" i="5"/>
  <c r="Z53" i="5" s="1"/>
  <c r="AD53" i="5"/>
  <c r="AF53" i="5" s="1"/>
  <c r="U53" i="5"/>
  <c r="W53" i="5" s="1"/>
  <c r="U55" i="5"/>
  <c r="W55" i="5" s="1"/>
  <c r="R55" i="5"/>
  <c r="T55" i="5" s="1"/>
  <c r="AG55" i="5"/>
  <c r="AI55" i="5" s="1"/>
  <c r="X55" i="5"/>
  <c r="Z55" i="5" s="1"/>
  <c r="I55" i="5"/>
  <c r="H67" i="5"/>
  <c r="O79" i="5"/>
  <c r="Q79" i="5" s="1"/>
  <c r="AG114" i="5"/>
  <c r="AI114" i="5" s="1"/>
  <c r="U114" i="5"/>
  <c r="W114" i="5" s="1"/>
  <c r="AD114" i="5"/>
  <c r="AF114" i="5" s="1"/>
  <c r="O114" i="5"/>
  <c r="Q114" i="5" s="1"/>
  <c r="AA114" i="5"/>
  <c r="AC114" i="5" s="1"/>
  <c r="I114" i="5"/>
  <c r="R114" i="5"/>
  <c r="T114" i="5" s="1"/>
  <c r="AA116" i="5"/>
  <c r="AC116" i="5" s="1"/>
  <c r="AG116" i="5"/>
  <c r="AI116" i="5" s="1"/>
  <c r="I116" i="5"/>
  <c r="U116" i="5"/>
  <c r="W116" i="5" s="1"/>
  <c r="AA122" i="5"/>
  <c r="AC122" i="5" s="1"/>
  <c r="I122" i="5"/>
  <c r="AD122" i="5"/>
  <c r="AF122" i="5" s="1"/>
  <c r="R122" i="5"/>
  <c r="T122" i="5" s="1"/>
  <c r="U122" i="5"/>
  <c r="W122" i="5" s="1"/>
  <c r="O122" i="5"/>
  <c r="Q122" i="5" s="1"/>
  <c r="AG122" i="5"/>
  <c r="AI122" i="5" s="1"/>
  <c r="X122" i="5"/>
  <c r="Z122" i="5" s="1"/>
  <c r="AD59" i="5"/>
  <c r="AF59" i="5" s="1"/>
  <c r="O88" i="5"/>
  <c r="Q88" i="5" s="1"/>
  <c r="G97" i="5"/>
  <c r="H112" i="5"/>
  <c r="U134" i="5"/>
  <c r="W134" i="5" s="1"/>
  <c r="R134" i="5"/>
  <c r="T134" i="5" s="1"/>
  <c r="X146" i="5"/>
  <c r="Z146" i="5" s="1"/>
  <c r="R146" i="5"/>
  <c r="T146" i="5" s="1"/>
  <c r="U146" i="5"/>
  <c r="W146" i="5" s="1"/>
  <c r="H88" i="5"/>
  <c r="H118" i="5"/>
  <c r="AA120" i="5"/>
  <c r="AC120" i="5" s="1"/>
  <c r="I120" i="5"/>
  <c r="AD120" i="5"/>
  <c r="AF120" i="5" s="1"/>
  <c r="AG120" i="5"/>
  <c r="AI120" i="5" s="1"/>
  <c r="R120" i="5"/>
  <c r="T120" i="5" s="1"/>
  <c r="U120" i="5"/>
  <c r="W120" i="5" s="1"/>
  <c r="X120" i="5"/>
  <c r="Z120" i="5" s="1"/>
  <c r="O120" i="5"/>
  <c r="Q120" i="5" s="1"/>
  <c r="X144" i="5"/>
  <c r="Z144" i="5" s="1"/>
  <c r="U151" i="5"/>
  <c r="W151" i="5" s="1"/>
  <c r="AD151" i="5"/>
  <c r="AF151" i="5" s="1"/>
  <c r="O151" i="5"/>
  <c r="Q151" i="5" s="1"/>
  <c r="X151" i="5"/>
  <c r="Z151" i="5" s="1"/>
  <c r="R96" i="5"/>
  <c r="T96" i="5" s="1"/>
  <c r="I112" i="5"/>
  <c r="AA125" i="5"/>
  <c r="AC125" i="5" s="1"/>
  <c r="I125" i="5"/>
  <c r="O125" i="5"/>
  <c r="Q125" i="5" s="1"/>
  <c r="AG125" i="5"/>
  <c r="AI125" i="5" s="1"/>
  <c r="U125" i="5"/>
  <c r="W125" i="5" s="1"/>
  <c r="X125" i="5"/>
  <c r="Z125" i="5" s="1"/>
  <c r="AD125" i="5"/>
  <c r="AF125" i="5" s="1"/>
  <c r="R125" i="5"/>
  <c r="T125" i="5" s="1"/>
  <c r="H127" i="5"/>
  <c r="O132" i="5"/>
  <c r="Q132" i="5" s="1"/>
  <c r="AG132" i="5"/>
  <c r="AI132" i="5" s="1"/>
  <c r="R132" i="5"/>
  <c r="T132" i="5" s="1"/>
  <c r="H151" i="5"/>
  <c r="X48" i="5"/>
  <c r="Z48" i="5" s="1"/>
  <c r="I48" i="5"/>
  <c r="U48" i="5"/>
  <c r="W48" i="5" s="1"/>
  <c r="AG50" i="5"/>
  <c r="AI50" i="5" s="1"/>
  <c r="AA50" i="5"/>
  <c r="AC50" i="5" s="1"/>
  <c r="X50" i="5"/>
  <c r="Z50" i="5" s="1"/>
  <c r="G63" i="5"/>
  <c r="G71" i="5"/>
  <c r="G73" i="5"/>
  <c r="U75" i="5"/>
  <c r="W75" i="5" s="1"/>
  <c r="H83" i="5"/>
  <c r="AG146" i="5"/>
  <c r="AI146" i="5" s="1"/>
  <c r="H153" i="5"/>
  <c r="AG49" i="5"/>
  <c r="AI49" i="5" s="1"/>
  <c r="U49" i="5"/>
  <c r="W49" i="5" s="1"/>
  <c r="R49" i="5"/>
  <c r="T49" i="5" s="1"/>
  <c r="H86" i="5"/>
  <c r="AA91" i="5"/>
  <c r="AC91" i="5" s="1"/>
  <c r="I91" i="5"/>
  <c r="O91" i="5"/>
  <c r="Q91" i="5" s="1"/>
  <c r="X91" i="5"/>
  <c r="Z91" i="5" s="1"/>
  <c r="U91" i="5"/>
  <c r="W91" i="5" s="1"/>
  <c r="AG91" i="5"/>
  <c r="AI91" i="5" s="1"/>
  <c r="AD91" i="5"/>
  <c r="AF91" i="5" s="1"/>
  <c r="R91" i="5"/>
  <c r="T91" i="5" s="1"/>
  <c r="G95" i="5"/>
  <c r="G98" i="5"/>
  <c r="U101" i="5"/>
  <c r="W101" i="5" s="1"/>
  <c r="AG82" i="5"/>
  <c r="AI82" i="5" s="1"/>
  <c r="AD82" i="5"/>
  <c r="AF82" i="5" s="1"/>
  <c r="O82" i="5"/>
  <c r="Q82" i="5" s="1"/>
  <c r="H91" i="5"/>
  <c r="X97" i="5"/>
  <c r="Z97" i="5" s="1"/>
  <c r="O97" i="5"/>
  <c r="Q97" i="5" s="1"/>
  <c r="AA148" i="5"/>
  <c r="AC148" i="5" s="1"/>
  <c r="I148" i="5"/>
  <c r="AD148" i="5"/>
  <c r="AF148" i="5" s="1"/>
  <c r="R148" i="5"/>
  <c r="T148" i="5" s="1"/>
  <c r="O148" i="5"/>
  <c r="Q148" i="5" s="1"/>
  <c r="X148" i="5"/>
  <c r="Z148" i="5" s="1"/>
  <c r="U148" i="5"/>
  <c r="W148" i="5" s="1"/>
  <c r="O49" i="5"/>
  <c r="Q49" i="5" s="1"/>
  <c r="AG59" i="5"/>
  <c r="AI59" i="5" s="1"/>
  <c r="I59" i="5"/>
  <c r="AA59" i="5"/>
  <c r="AC59" i="5" s="1"/>
  <c r="X59" i="5"/>
  <c r="Z59" i="5" s="1"/>
  <c r="U59" i="5"/>
  <c r="W59" i="5" s="1"/>
  <c r="R59" i="5"/>
  <c r="T59" i="5" s="1"/>
  <c r="U67" i="5"/>
  <c r="W67" i="5" s="1"/>
  <c r="H73" i="5"/>
  <c r="U82" i="5"/>
  <c r="W82" i="5" s="1"/>
  <c r="AA87" i="5"/>
  <c r="AC87" i="5" s="1"/>
  <c r="I87" i="5"/>
  <c r="O87" i="5"/>
  <c r="Q87" i="5" s="1"/>
  <c r="X87" i="5"/>
  <c r="Z87" i="5" s="1"/>
  <c r="R87" i="5"/>
  <c r="T87" i="5" s="1"/>
  <c r="AA93" i="5"/>
  <c r="AC93" i="5" s="1"/>
  <c r="I93" i="5"/>
  <c r="O93" i="5"/>
  <c r="Q93" i="5" s="1"/>
  <c r="AD93" i="5"/>
  <c r="AF93" i="5" s="1"/>
  <c r="U93" i="5"/>
  <c r="W93" i="5" s="1"/>
  <c r="R93" i="5"/>
  <c r="T93" i="5" s="1"/>
  <c r="X93" i="5"/>
  <c r="Z93" i="5" s="1"/>
  <c r="G94" i="5"/>
  <c r="R97" i="5"/>
  <c r="T97" i="5" s="1"/>
  <c r="G132" i="5"/>
  <c r="O144" i="5"/>
  <c r="Q144" i="5" s="1"/>
  <c r="I60" i="5"/>
  <c r="R60" i="5"/>
  <c r="T60" i="5" s="1"/>
  <c r="AG60" i="5"/>
  <c r="AI60" i="5" s="1"/>
  <c r="AA86" i="5"/>
  <c r="AC86" i="5" s="1"/>
  <c r="I86" i="5"/>
  <c r="X86" i="5"/>
  <c r="Z86" i="5" s="1"/>
  <c r="U86" i="5"/>
  <c r="W86" i="5" s="1"/>
  <c r="G88" i="5"/>
  <c r="H94" i="5"/>
  <c r="AA98" i="5"/>
  <c r="AC98" i="5" s="1"/>
  <c r="I98" i="5"/>
  <c r="U98" i="5"/>
  <c r="W98" i="5" s="1"/>
  <c r="R98" i="5"/>
  <c r="T98" i="5" s="1"/>
  <c r="AG98" i="5"/>
  <c r="AI98" i="5" s="1"/>
  <c r="X98" i="5"/>
  <c r="Z98" i="5" s="1"/>
  <c r="O98" i="5"/>
  <c r="Q98" i="5" s="1"/>
  <c r="AD104" i="5"/>
  <c r="AF104" i="5" s="1"/>
  <c r="O104" i="5"/>
  <c r="Q104" i="5" s="1"/>
  <c r="G136" i="5"/>
  <c r="AA61" i="5"/>
  <c r="AC61" i="5" s="1"/>
  <c r="AG61" i="5"/>
  <c r="AI61" i="5" s="1"/>
  <c r="G104" i="5"/>
  <c r="X107" i="5"/>
  <c r="Z107" i="5" s="1"/>
  <c r="I111" i="5"/>
  <c r="X111" i="5"/>
  <c r="Z111" i="5" s="1"/>
  <c r="AD111" i="5"/>
  <c r="AF111" i="5" s="1"/>
  <c r="U111" i="5"/>
  <c r="W111" i="5" s="1"/>
  <c r="R130" i="5"/>
  <c r="T130" i="5" s="1"/>
  <c r="U130" i="5"/>
  <c r="W130" i="5" s="1"/>
  <c r="O130" i="5"/>
  <c r="Q130" i="5" s="1"/>
  <c r="H138" i="5"/>
  <c r="H143" i="5"/>
  <c r="AA145" i="5"/>
  <c r="AC145" i="5" s="1"/>
  <c r="I145" i="5"/>
  <c r="AG145" i="5"/>
  <c r="AI145" i="5" s="1"/>
  <c r="AD145" i="5"/>
  <c r="AF145" i="5" s="1"/>
  <c r="X145" i="5"/>
  <c r="Z145" i="5" s="1"/>
  <c r="R145" i="5"/>
  <c r="T145" i="5" s="1"/>
  <c r="O145" i="5"/>
  <c r="Q145" i="5" s="1"/>
  <c r="R150" i="5"/>
  <c r="T150" i="5" s="1"/>
  <c r="AA152" i="5"/>
  <c r="AC152" i="5" s="1"/>
  <c r="I152" i="5"/>
  <c r="X152" i="5"/>
  <c r="Z152" i="5" s="1"/>
  <c r="O152" i="5"/>
  <c r="Q152" i="5" s="1"/>
  <c r="AG152" i="5"/>
  <c r="AI152" i="5" s="1"/>
  <c r="U152" i="5"/>
  <c r="W152" i="5" s="1"/>
  <c r="AD152" i="5"/>
  <c r="AF152" i="5" s="1"/>
  <c r="AD57" i="5"/>
  <c r="AF57" i="5" s="1"/>
  <c r="I57" i="5"/>
  <c r="R57" i="5"/>
  <c r="T57" i="5" s="1"/>
  <c r="O57" i="5"/>
  <c r="Q57" i="5" s="1"/>
  <c r="AA57" i="5"/>
  <c r="AC57" i="5" s="1"/>
  <c r="AG57" i="5"/>
  <c r="AI57" i="5" s="1"/>
  <c r="AA63" i="5"/>
  <c r="AC63" i="5" s="1"/>
  <c r="I63" i="5"/>
  <c r="O63" i="5"/>
  <c r="Q63" i="5" s="1"/>
  <c r="AG63" i="5"/>
  <c r="AI63" i="5" s="1"/>
  <c r="U63" i="5"/>
  <c r="W63" i="5" s="1"/>
  <c r="AA74" i="5"/>
  <c r="AC74" i="5" s="1"/>
  <c r="I74" i="5"/>
  <c r="R74" i="5"/>
  <c r="T74" i="5" s="1"/>
  <c r="O74" i="5"/>
  <c r="Q74" i="5" s="1"/>
  <c r="AG74" i="5"/>
  <c r="AI74" i="5" s="1"/>
  <c r="AD74" i="5"/>
  <c r="AF74" i="5" s="1"/>
  <c r="U74" i="5"/>
  <c r="W74" i="5" s="1"/>
  <c r="AA75" i="5"/>
  <c r="AC75" i="5" s="1"/>
  <c r="I75" i="5"/>
  <c r="O75" i="5"/>
  <c r="Q75" i="5" s="1"/>
  <c r="X75" i="5"/>
  <c r="Z75" i="5" s="1"/>
  <c r="R75" i="5"/>
  <c r="T75" i="5" s="1"/>
  <c r="H85" i="5"/>
  <c r="H92" i="5"/>
  <c r="G107" i="5"/>
  <c r="AD110" i="5"/>
  <c r="AF110" i="5" s="1"/>
  <c r="I110" i="5"/>
  <c r="U110" i="5"/>
  <c r="W110" i="5" s="1"/>
  <c r="O110" i="5"/>
  <c r="Q110" i="5" s="1"/>
  <c r="X110" i="5"/>
  <c r="Z110" i="5" s="1"/>
  <c r="O127" i="5"/>
  <c r="Q127" i="5" s="1"/>
  <c r="AA137" i="5"/>
  <c r="AC137" i="5" s="1"/>
  <c r="I137" i="5"/>
  <c r="X137" i="5"/>
  <c r="Z137" i="5" s="1"/>
  <c r="R137" i="5"/>
  <c r="T137" i="5" s="1"/>
  <c r="AD137" i="5"/>
  <c r="AF137" i="5" s="1"/>
  <c r="U137" i="5"/>
  <c r="W137" i="5" s="1"/>
  <c r="O137" i="5"/>
  <c r="Q137" i="5" s="1"/>
  <c r="X156" i="5"/>
  <c r="Z156" i="5" s="1"/>
  <c r="AG156" i="5"/>
  <c r="AI156" i="5" s="1"/>
  <c r="O54" i="5"/>
  <c r="Q54" i="5" s="1"/>
  <c r="AG54" i="5"/>
  <c r="AI54" i="5" s="1"/>
  <c r="I54" i="5"/>
  <c r="AA54" i="5"/>
  <c r="AC54" i="5" s="1"/>
  <c r="AD54" i="5"/>
  <c r="AF54" i="5" s="1"/>
  <c r="I61" i="5"/>
  <c r="H62" i="5"/>
  <c r="H64" i="5"/>
  <c r="AA73" i="5"/>
  <c r="AC73" i="5" s="1"/>
  <c r="I73" i="5"/>
  <c r="AG73" i="5"/>
  <c r="AI73" i="5" s="1"/>
  <c r="R73" i="5"/>
  <c r="T73" i="5" s="1"/>
  <c r="X73" i="5"/>
  <c r="Z73" i="5" s="1"/>
  <c r="U73" i="5"/>
  <c r="W73" i="5" s="1"/>
  <c r="O73" i="5"/>
  <c r="Q73" i="5" s="1"/>
  <c r="AD73" i="5"/>
  <c r="AF73" i="5" s="1"/>
  <c r="H76" i="5"/>
  <c r="O83" i="5"/>
  <c r="Q83" i="5" s="1"/>
  <c r="R86" i="5"/>
  <c r="T86" i="5" s="1"/>
  <c r="H97" i="5"/>
  <c r="R111" i="5"/>
  <c r="T111" i="5" s="1"/>
  <c r="K119" i="5"/>
  <c r="AA139" i="5"/>
  <c r="AC139" i="5" s="1"/>
  <c r="I139" i="5"/>
  <c r="AG139" i="5"/>
  <c r="AI139" i="5" s="1"/>
  <c r="R139" i="5"/>
  <c r="T139" i="5" s="1"/>
  <c r="O139" i="5"/>
  <c r="Q139" i="5" s="1"/>
  <c r="AD139" i="5"/>
  <c r="AF139" i="5" s="1"/>
  <c r="R152" i="5"/>
  <c r="T152" i="5" s="1"/>
  <c r="AA76" i="5"/>
  <c r="AC76" i="5" s="1"/>
  <c r="I76" i="5"/>
  <c r="R76" i="5"/>
  <c r="T76" i="5" s="1"/>
  <c r="X76" i="5"/>
  <c r="Z76" i="5" s="1"/>
  <c r="O76" i="5"/>
  <c r="Q76" i="5" s="1"/>
  <c r="AA79" i="5"/>
  <c r="AC79" i="5" s="1"/>
  <c r="I79" i="5"/>
  <c r="R79" i="5"/>
  <c r="T79" i="5" s="1"/>
  <c r="AD79" i="5"/>
  <c r="AF79" i="5" s="1"/>
  <c r="X79" i="5"/>
  <c r="Z79" i="5" s="1"/>
  <c r="L117" i="5"/>
  <c r="J117" i="5"/>
  <c r="K117" i="5" s="1"/>
  <c r="AG124" i="5"/>
  <c r="AI124" i="5" s="1"/>
  <c r="X124" i="5"/>
  <c r="Z124" i="5" s="1"/>
  <c r="G125" i="5"/>
  <c r="G131" i="5"/>
  <c r="AG140" i="5"/>
  <c r="AI140" i="5" s="1"/>
  <c r="R149" i="5"/>
  <c r="T149" i="5" s="1"/>
  <c r="G62" i="5"/>
  <c r="H93" i="5"/>
  <c r="AA101" i="5"/>
  <c r="AC101" i="5" s="1"/>
  <c r="I101" i="5"/>
  <c r="R101" i="5"/>
  <c r="T101" i="5" s="1"/>
  <c r="X101" i="5"/>
  <c r="Z101" i="5" s="1"/>
  <c r="O101" i="5"/>
  <c r="Q101" i="5" s="1"/>
  <c r="AG101" i="5"/>
  <c r="AI101" i="5" s="1"/>
  <c r="G123" i="5"/>
  <c r="AA154" i="5"/>
  <c r="AC154" i="5" s="1"/>
  <c r="I154" i="5"/>
  <c r="X154" i="5"/>
  <c r="Z154" i="5" s="1"/>
  <c r="R154" i="5"/>
  <c r="T154" i="5" s="1"/>
  <c r="AD154" i="5"/>
  <c r="AF154" i="5" s="1"/>
  <c r="U154" i="5"/>
  <c r="W154" i="5" s="1"/>
  <c r="AG154" i="5"/>
  <c r="AI154" i="5" s="1"/>
  <c r="AG45" i="5"/>
  <c r="AI45" i="5" s="1"/>
  <c r="AD45" i="5"/>
  <c r="AF45" i="5" s="1"/>
  <c r="AD50" i="5"/>
  <c r="AF50" i="5" s="1"/>
  <c r="I50" i="5"/>
  <c r="R50" i="5"/>
  <c r="T50" i="5" s="1"/>
  <c r="O61" i="5"/>
  <c r="Q61" i="5" s="1"/>
  <c r="U61" i="5"/>
  <c r="W61" i="5" s="1"/>
  <c r="H69" i="5"/>
  <c r="AA77" i="5"/>
  <c r="AC77" i="5" s="1"/>
  <c r="I77" i="5"/>
  <c r="U77" i="5"/>
  <c r="W77" i="5" s="1"/>
  <c r="O77" i="5"/>
  <c r="Q77" i="5" s="1"/>
  <c r="X77" i="5"/>
  <c r="Z77" i="5" s="1"/>
  <c r="AA81" i="5"/>
  <c r="AC81" i="5" s="1"/>
  <c r="I81" i="5"/>
  <c r="O81" i="5"/>
  <c r="Q81" i="5" s="1"/>
  <c r="U81" i="5"/>
  <c r="W81" i="5" s="1"/>
  <c r="AD81" i="5"/>
  <c r="AF81" i="5" s="1"/>
  <c r="AD85" i="5"/>
  <c r="AF85" i="5" s="1"/>
  <c r="O85" i="5"/>
  <c r="Q85" i="5" s="1"/>
  <c r="AG85" i="5"/>
  <c r="AI85" i="5" s="1"/>
  <c r="H100" i="5"/>
  <c r="AA102" i="5"/>
  <c r="AC102" i="5" s="1"/>
  <c r="I102" i="5"/>
  <c r="U102" i="5"/>
  <c r="W102" i="5" s="1"/>
  <c r="X102" i="5"/>
  <c r="Z102" i="5" s="1"/>
  <c r="AA103" i="5"/>
  <c r="AC103" i="5" s="1"/>
  <c r="I103" i="5"/>
  <c r="X103" i="5"/>
  <c r="Z103" i="5" s="1"/>
  <c r="O103" i="5"/>
  <c r="Q103" i="5" s="1"/>
  <c r="AG103" i="5"/>
  <c r="AI103" i="5" s="1"/>
  <c r="R103" i="5"/>
  <c r="T103" i="5" s="1"/>
  <c r="AD103" i="5"/>
  <c r="AF103" i="5" s="1"/>
  <c r="U103" i="5"/>
  <c r="W103" i="5" s="1"/>
  <c r="G122" i="5"/>
  <c r="O124" i="5"/>
  <c r="Q124" i="5" s="1"/>
  <c r="H133" i="5"/>
  <c r="O138" i="5"/>
  <c r="Q138" i="5" s="1"/>
  <c r="U138" i="5"/>
  <c r="W138" i="5" s="1"/>
  <c r="U140" i="5"/>
  <c r="W140" i="5" s="1"/>
  <c r="G148" i="5"/>
  <c r="U47" i="5"/>
  <c r="W47" i="5" s="1"/>
  <c r="X47" i="5"/>
  <c r="Z47" i="5" s="1"/>
  <c r="AG67" i="5"/>
  <c r="AI67" i="5" s="1"/>
  <c r="AD67" i="5"/>
  <c r="AF67" i="5" s="1"/>
  <c r="H72" i="5"/>
  <c r="H95" i="5"/>
  <c r="AA96" i="5"/>
  <c r="AC96" i="5" s="1"/>
  <c r="I96" i="5"/>
  <c r="X96" i="5"/>
  <c r="Z96" i="5" s="1"/>
  <c r="U96" i="5"/>
  <c r="W96" i="5" s="1"/>
  <c r="AD96" i="5"/>
  <c r="AF96" i="5" s="1"/>
  <c r="G102" i="5"/>
  <c r="H104" i="5"/>
  <c r="X113" i="5"/>
  <c r="Z113" i="5" s="1"/>
  <c r="I113" i="5"/>
  <c r="U113" i="5"/>
  <c r="W113" i="5" s="1"/>
  <c r="R113" i="5"/>
  <c r="T113" i="5" s="1"/>
  <c r="U115" i="5"/>
  <c r="W115" i="5" s="1"/>
  <c r="G121" i="5"/>
  <c r="G143" i="5"/>
  <c r="AA47" i="5"/>
  <c r="AC47" i="5" s="1"/>
  <c r="G70" i="5"/>
  <c r="U76" i="5"/>
  <c r="W76" i="5" s="1"/>
  <c r="AG78" i="5"/>
  <c r="AI78" i="5" s="1"/>
  <c r="R78" i="5"/>
  <c r="T78" i="5" s="1"/>
  <c r="U79" i="5"/>
  <c r="W79" i="5" s="1"/>
  <c r="G86" i="5"/>
  <c r="AG109" i="5"/>
  <c r="AI109" i="5" s="1"/>
  <c r="H111" i="5"/>
  <c r="G112" i="5"/>
  <c r="G113" i="5"/>
  <c r="G115" i="5"/>
  <c r="G118" i="5"/>
  <c r="G126" i="5"/>
  <c r="O131" i="5"/>
  <c r="Q131" i="5" s="1"/>
  <c r="G137" i="5"/>
  <c r="AD141" i="5"/>
  <c r="AF141" i="5" s="1"/>
  <c r="R141" i="5"/>
  <c r="T141" i="5" s="1"/>
  <c r="X141" i="5"/>
  <c r="Z141" i="5" s="1"/>
  <c r="R153" i="5"/>
  <c r="T153" i="5" s="1"/>
  <c r="AD153" i="5"/>
  <c r="AF153" i="5" s="1"/>
  <c r="U153" i="5"/>
  <c r="W153" i="5" s="1"/>
  <c r="AG153" i="5"/>
  <c r="AI153" i="5" s="1"/>
  <c r="O153" i="5"/>
  <c r="Q153" i="5" s="1"/>
  <c r="X153" i="5"/>
  <c r="Z153" i="5" s="1"/>
  <c r="G145" i="5"/>
  <c r="G56" i="5"/>
  <c r="AA62" i="5"/>
  <c r="AC62" i="5" s="1"/>
  <c r="I62" i="5"/>
  <c r="AA67" i="5"/>
  <c r="AC67" i="5" s="1"/>
  <c r="I67" i="5"/>
  <c r="AA72" i="5"/>
  <c r="AC72" i="5" s="1"/>
  <c r="I72" i="5"/>
  <c r="X72" i="5"/>
  <c r="Z72" i="5" s="1"/>
  <c r="H79" i="5"/>
  <c r="AA82" i="5"/>
  <c r="AC82" i="5" s="1"/>
  <c r="I82" i="5"/>
  <c r="R82" i="5"/>
  <c r="T82" i="5" s="1"/>
  <c r="X82" i="5"/>
  <c r="Z82" i="5" s="1"/>
  <c r="AA92" i="5"/>
  <c r="AC92" i="5" s="1"/>
  <c r="I92" i="5"/>
  <c r="X92" i="5"/>
  <c r="Z92" i="5" s="1"/>
  <c r="H101" i="5"/>
  <c r="AA107" i="5"/>
  <c r="AC107" i="5" s="1"/>
  <c r="I107" i="5"/>
  <c r="R107" i="5"/>
  <c r="T107" i="5" s="1"/>
  <c r="R109" i="5"/>
  <c r="T109" i="5" s="1"/>
  <c r="H113" i="5"/>
  <c r="L119" i="5"/>
  <c r="G161" i="5"/>
  <c r="AA83" i="5"/>
  <c r="AC83" i="5" s="1"/>
  <c r="I83" i="5"/>
  <c r="U83" i="5"/>
  <c r="W83" i="5" s="1"/>
  <c r="AA104" i="5"/>
  <c r="AC104" i="5" s="1"/>
  <c r="I104" i="5"/>
  <c r="R104" i="5"/>
  <c r="T104" i="5" s="1"/>
  <c r="U104" i="5"/>
  <c r="W104" i="5" s="1"/>
  <c r="AG104" i="5"/>
  <c r="AI104" i="5" s="1"/>
  <c r="G108" i="5"/>
  <c r="AA117" i="5"/>
  <c r="AC117" i="5" s="1"/>
  <c r="R118" i="5"/>
  <c r="T118" i="5" s="1"/>
  <c r="AA118" i="5"/>
  <c r="AC118" i="5" s="1"/>
  <c r="O118" i="5"/>
  <c r="Q118" i="5" s="1"/>
  <c r="X118" i="5"/>
  <c r="Z118" i="5" s="1"/>
  <c r="I118" i="5"/>
  <c r="AG118" i="5"/>
  <c r="AI118" i="5" s="1"/>
  <c r="H132" i="5"/>
  <c r="G146" i="5"/>
  <c r="AA156" i="5"/>
  <c r="AC156" i="5" s="1"/>
  <c r="I156" i="5"/>
  <c r="AD156" i="5"/>
  <c r="AF156" i="5" s="1"/>
  <c r="U156" i="5"/>
  <c r="W156" i="5" s="1"/>
  <c r="R156" i="5"/>
  <c r="T156" i="5" s="1"/>
  <c r="H115" i="5"/>
  <c r="H125" i="5"/>
  <c r="R126" i="5"/>
  <c r="T126" i="5" s="1"/>
  <c r="O126" i="5"/>
  <c r="Q126" i="5" s="1"/>
  <c r="AG126" i="5"/>
  <c r="AI126" i="5" s="1"/>
  <c r="AA127" i="5"/>
  <c r="AC127" i="5" s="1"/>
  <c r="I127" i="5"/>
  <c r="AG127" i="5"/>
  <c r="AI127" i="5" s="1"/>
  <c r="AD127" i="5"/>
  <c r="AF127" i="5" s="1"/>
  <c r="R127" i="5"/>
  <c r="T127" i="5" s="1"/>
  <c r="U127" i="5"/>
  <c r="W127" i="5" s="1"/>
  <c r="AA143" i="5"/>
  <c r="AC143" i="5" s="1"/>
  <c r="I143" i="5"/>
  <c r="R143" i="5"/>
  <c r="T143" i="5" s="1"/>
  <c r="AD143" i="5"/>
  <c r="AF143" i="5" s="1"/>
  <c r="G155" i="5"/>
  <c r="G158" i="5"/>
  <c r="AA128" i="5"/>
  <c r="AC128" i="5" s="1"/>
  <c r="I128" i="5"/>
  <c r="R128" i="5"/>
  <c r="T128" i="5" s="1"/>
  <c r="AG128" i="5"/>
  <c r="AI128" i="5" s="1"/>
  <c r="X135" i="5"/>
  <c r="Z135" i="5" s="1"/>
  <c r="G141" i="5"/>
  <c r="AA144" i="5"/>
  <c r="AC144" i="5" s="1"/>
  <c r="I144" i="5"/>
  <c r="AD144" i="5"/>
  <c r="AF144" i="5" s="1"/>
  <c r="R144" i="5"/>
  <c r="T144" i="5" s="1"/>
  <c r="AG144" i="5"/>
  <c r="AI144" i="5" s="1"/>
  <c r="AA94" i="5"/>
  <c r="AC94" i="5" s="1"/>
  <c r="I94" i="5"/>
  <c r="R94" i="5"/>
  <c r="T94" i="5" s="1"/>
  <c r="O94" i="5"/>
  <c r="Q94" i="5" s="1"/>
  <c r="AA97" i="5"/>
  <c r="AC97" i="5" s="1"/>
  <c r="I97" i="5"/>
  <c r="AG97" i="5"/>
  <c r="AI97" i="5" s="1"/>
  <c r="AA100" i="5"/>
  <c r="AC100" i="5" s="1"/>
  <c r="I100" i="5"/>
  <c r="O100" i="5"/>
  <c r="Q100" i="5" s="1"/>
  <c r="X100" i="5"/>
  <c r="Z100" i="5" s="1"/>
  <c r="U100" i="5"/>
  <c r="W100" i="5" s="1"/>
  <c r="H110" i="5"/>
  <c r="H117" i="5"/>
  <c r="O128" i="5"/>
  <c r="Q128" i="5" s="1"/>
  <c r="AA132" i="5"/>
  <c r="AC132" i="5" s="1"/>
  <c r="I132" i="5"/>
  <c r="AD132" i="5"/>
  <c r="AF132" i="5" s="1"/>
  <c r="U132" i="5"/>
  <c r="W132" i="5" s="1"/>
  <c r="X132" i="5"/>
  <c r="Z132" i="5" s="1"/>
  <c r="AA140" i="5"/>
  <c r="AC140" i="5" s="1"/>
  <c r="I140" i="5"/>
  <c r="X140" i="5"/>
  <c r="Z140" i="5" s="1"/>
  <c r="O140" i="5"/>
  <c r="Q140" i="5" s="1"/>
  <c r="AD140" i="5"/>
  <c r="AF140" i="5" s="1"/>
  <c r="H156" i="5"/>
  <c r="AG158" i="5"/>
  <c r="AI158" i="5" s="1"/>
  <c r="U158" i="5"/>
  <c r="W158" i="5" s="1"/>
  <c r="G152" i="5"/>
  <c r="G153" i="5"/>
  <c r="H155" i="5"/>
  <c r="H157" i="5"/>
  <c r="X159" i="5"/>
  <c r="Z159" i="5" s="1"/>
  <c r="U159" i="5"/>
  <c r="W159" i="5" s="1"/>
  <c r="AA121" i="5"/>
  <c r="AC121" i="5" s="1"/>
  <c r="I121" i="5"/>
  <c r="AG121" i="5"/>
  <c r="AI121" i="5" s="1"/>
  <c r="AD121" i="5"/>
  <c r="AF121" i="5" s="1"/>
  <c r="R129" i="5"/>
  <c r="T129" i="5" s="1"/>
  <c r="H131" i="5"/>
  <c r="AA142" i="5"/>
  <c r="AC142" i="5" s="1"/>
  <c r="I142" i="5"/>
  <c r="AA151" i="5"/>
  <c r="AC151" i="5" s="1"/>
  <c r="I151" i="5"/>
  <c r="AG151" i="5"/>
  <c r="AI151" i="5" s="1"/>
  <c r="R151" i="5"/>
  <c r="T151" i="5" s="1"/>
  <c r="G154" i="5"/>
  <c r="AA155" i="5"/>
  <c r="AC155" i="5" s="1"/>
  <c r="I155" i="5"/>
  <c r="U155" i="5"/>
  <c r="W155" i="5" s="1"/>
  <c r="AD155" i="5"/>
  <c r="AF155" i="5" s="1"/>
  <c r="AA64" i="5"/>
  <c r="AC64" i="5" s="1"/>
  <c r="I64" i="5"/>
  <c r="R64" i="5"/>
  <c r="T64" i="5" s="1"/>
  <c r="U64" i="5"/>
  <c r="W64" i="5" s="1"/>
  <c r="AA71" i="5"/>
  <c r="AC71" i="5" s="1"/>
  <c r="I71" i="5"/>
  <c r="U71" i="5"/>
  <c r="W71" i="5" s="1"/>
  <c r="AA78" i="5"/>
  <c r="AC78" i="5" s="1"/>
  <c r="I78" i="5"/>
  <c r="X78" i="5"/>
  <c r="Z78" i="5" s="1"/>
  <c r="AA85" i="5"/>
  <c r="AC85" i="5" s="1"/>
  <c r="I85" i="5"/>
  <c r="U85" i="5"/>
  <c r="W85" i="5" s="1"/>
  <c r="AA88" i="5"/>
  <c r="AC88" i="5" s="1"/>
  <c r="I88" i="5"/>
  <c r="R88" i="5"/>
  <c r="T88" i="5" s="1"/>
  <c r="U88" i="5"/>
  <c r="W88" i="5" s="1"/>
  <c r="AA95" i="5"/>
  <c r="AC95" i="5" s="1"/>
  <c r="I95" i="5"/>
  <c r="U95" i="5"/>
  <c r="W95" i="5" s="1"/>
  <c r="H107" i="5"/>
  <c r="AA109" i="5"/>
  <c r="AC109" i="5" s="1"/>
  <c r="I109" i="5"/>
  <c r="X109" i="5"/>
  <c r="Z109" i="5" s="1"/>
  <c r="O109" i="5"/>
  <c r="Q109" i="5" s="1"/>
  <c r="U109" i="5"/>
  <c r="W109" i="5" s="1"/>
  <c r="AG111" i="5"/>
  <c r="AI111" i="5" s="1"/>
  <c r="AA111" i="5"/>
  <c r="AC111" i="5" s="1"/>
  <c r="AA115" i="5"/>
  <c r="AC115" i="5" s="1"/>
  <c r="R115" i="5"/>
  <c r="T115" i="5" s="1"/>
  <c r="AD115" i="5"/>
  <c r="AF115" i="5" s="1"/>
  <c r="I115" i="5"/>
  <c r="X115" i="5"/>
  <c r="Z115" i="5" s="1"/>
  <c r="H119" i="5"/>
  <c r="AA133" i="5"/>
  <c r="AC133" i="5" s="1"/>
  <c r="I133" i="5"/>
  <c r="AG133" i="5"/>
  <c r="AI133" i="5" s="1"/>
  <c r="X133" i="5"/>
  <c r="Z133" i="5" s="1"/>
  <c r="AA138" i="5"/>
  <c r="AC138" i="5" s="1"/>
  <c r="I138" i="5"/>
  <c r="AD138" i="5"/>
  <c r="AF138" i="5" s="1"/>
  <c r="AG138" i="5"/>
  <c r="AI138" i="5" s="1"/>
  <c r="R138" i="5"/>
  <c r="T138" i="5" s="1"/>
  <c r="X138" i="5"/>
  <c r="Z138" i="5" s="1"/>
  <c r="AA146" i="5"/>
  <c r="AC146" i="5" s="1"/>
  <c r="I146" i="5"/>
  <c r="AD146" i="5"/>
  <c r="AF146" i="5" s="1"/>
  <c r="O146" i="5"/>
  <c r="Q146" i="5" s="1"/>
  <c r="AA149" i="5"/>
  <c r="AC149" i="5" s="1"/>
  <c r="I149" i="5"/>
  <c r="O149" i="5"/>
  <c r="Q149" i="5" s="1"/>
  <c r="X149" i="5"/>
  <c r="Z149" i="5" s="1"/>
  <c r="AD149" i="5"/>
  <c r="AF149" i="5" s="1"/>
  <c r="AA157" i="5"/>
  <c r="AC157" i="5" s="1"/>
  <c r="I157" i="5"/>
  <c r="AG157" i="5"/>
  <c r="AI157" i="5" s="1"/>
  <c r="U157" i="5"/>
  <c r="W157" i="5" s="1"/>
  <c r="AA108" i="5"/>
  <c r="AC108" i="5" s="1"/>
  <c r="I108" i="5"/>
  <c r="U108" i="5"/>
  <c r="W108" i="5" s="1"/>
  <c r="AD116" i="5"/>
  <c r="AF116" i="5" s="1"/>
  <c r="X116" i="5"/>
  <c r="Z116" i="5" s="1"/>
  <c r="O116" i="5"/>
  <c r="Q116" i="5" s="1"/>
  <c r="H120" i="5"/>
  <c r="AA131" i="5"/>
  <c r="AC131" i="5" s="1"/>
  <c r="I131" i="5"/>
  <c r="AG131" i="5"/>
  <c r="AI131" i="5" s="1"/>
  <c r="AA134" i="5"/>
  <c r="AC134" i="5" s="1"/>
  <c r="I134" i="5"/>
  <c r="AD134" i="5"/>
  <c r="AF134" i="5" s="1"/>
  <c r="O134" i="5"/>
  <c r="Q134" i="5" s="1"/>
  <c r="X134" i="5"/>
  <c r="Z134" i="5" s="1"/>
  <c r="H141" i="5"/>
  <c r="U142" i="5"/>
  <c r="W142" i="5" s="1"/>
  <c r="X147" i="5"/>
  <c r="Z147" i="5" s="1"/>
  <c r="O147" i="5"/>
  <c r="Q147" i="5" s="1"/>
  <c r="AD147" i="5"/>
  <c r="AF147" i="5" s="1"/>
  <c r="AG150" i="5"/>
  <c r="AI150" i="5" s="1"/>
  <c r="X155" i="5"/>
  <c r="Z155" i="5" s="1"/>
  <c r="H158" i="5"/>
  <c r="AG117" i="5"/>
  <c r="AI117" i="5" s="1"/>
  <c r="U117" i="5"/>
  <c r="W117" i="5" s="1"/>
  <c r="AA130" i="5"/>
  <c r="AC130" i="5" s="1"/>
  <c r="I130" i="5"/>
  <c r="X130" i="5"/>
  <c r="Z130" i="5" s="1"/>
  <c r="G151" i="5"/>
  <c r="AA158" i="5"/>
  <c r="AC158" i="5" s="1"/>
  <c r="I158" i="5"/>
  <c r="AD158" i="5"/>
  <c r="AF158" i="5" s="1"/>
  <c r="X158" i="5"/>
  <c r="Z158" i="5" s="1"/>
  <c r="AA160" i="5"/>
  <c r="AC160" i="5" s="1"/>
  <c r="I160" i="5"/>
  <c r="R160" i="5"/>
  <c r="T160" i="5" s="1"/>
  <c r="AD160" i="5"/>
  <c r="AF160" i="5" s="1"/>
  <c r="X160" i="5"/>
  <c r="Z160" i="5" s="1"/>
  <c r="H116" i="5"/>
  <c r="AA124" i="5"/>
  <c r="AC124" i="5" s="1"/>
  <c r="I124" i="5"/>
  <c r="AD124" i="5"/>
  <c r="AF124" i="5" s="1"/>
  <c r="U124" i="5"/>
  <c r="W124" i="5" s="1"/>
  <c r="G127" i="5"/>
  <c r="AG130" i="5"/>
  <c r="AI130" i="5" s="1"/>
  <c r="H134" i="5"/>
  <c r="AA136" i="5"/>
  <c r="AC136" i="5" s="1"/>
  <c r="I136" i="5"/>
  <c r="R136" i="5"/>
  <c r="T136" i="5" s="1"/>
  <c r="U136" i="5"/>
  <c r="W136" i="5" s="1"/>
  <c r="H146" i="5"/>
  <c r="AG161" i="5"/>
  <c r="AI161" i="5" s="1"/>
  <c r="AA161" i="5"/>
  <c r="AC161" i="5" s="1"/>
  <c r="I161" i="5"/>
  <c r="X161" i="5"/>
  <c r="Z161" i="5" s="1"/>
  <c r="O161" i="5"/>
  <c r="Q161" i="5" s="1"/>
  <c r="H114" i="5"/>
  <c r="AA119" i="5"/>
  <c r="AC119" i="5" s="1"/>
  <c r="AA126" i="5"/>
  <c r="AC126" i="5" s="1"/>
  <c r="I126" i="5"/>
  <c r="AD126" i="5"/>
  <c r="AF126" i="5" s="1"/>
  <c r="U126" i="5"/>
  <c r="W126" i="5" s="1"/>
  <c r="AA150" i="5"/>
  <c r="AC150" i="5" s="1"/>
  <c r="I150" i="5"/>
  <c r="AD150" i="5"/>
  <c r="AF150" i="5" s="1"/>
  <c r="U150" i="5"/>
  <c r="W150" i="5" s="1"/>
  <c r="AA123" i="5"/>
  <c r="AC123" i="5" s="1"/>
  <c r="I123" i="5"/>
  <c r="AA129" i="5"/>
  <c r="AC129" i="5" s="1"/>
  <c r="I129" i="5"/>
  <c r="AA135" i="5"/>
  <c r="AC135" i="5" s="1"/>
  <c r="I135" i="5"/>
  <c r="AA141" i="5"/>
  <c r="AC141" i="5" s="1"/>
  <c r="I141" i="5"/>
  <c r="AA147" i="5"/>
  <c r="AC147" i="5" s="1"/>
  <c r="I147" i="5"/>
  <c r="AA153" i="5"/>
  <c r="AC153" i="5" s="1"/>
  <c r="I153" i="5"/>
  <c r="AA159" i="5"/>
  <c r="AC159" i="5" s="1"/>
  <c r="I159" i="5"/>
  <c r="L47" i="5" l="1"/>
  <c r="L145" i="5"/>
  <c r="J145" i="5"/>
  <c r="K145" i="5" s="1"/>
  <c r="L108" i="5"/>
  <c r="J108" i="5"/>
  <c r="K108" i="5" s="1"/>
  <c r="L159" i="5"/>
  <c r="J159" i="5"/>
  <c r="K159" i="5" s="1"/>
  <c r="L123" i="5"/>
  <c r="J123" i="5"/>
  <c r="K123" i="5" s="1"/>
  <c r="J138" i="5"/>
  <c r="K138" i="5" s="1"/>
  <c r="L138" i="5"/>
  <c r="L124" i="5"/>
  <c r="J124" i="5"/>
  <c r="K124" i="5" s="1"/>
  <c r="J149" i="5"/>
  <c r="K149" i="5" s="1"/>
  <c r="L149" i="5"/>
  <c r="J64" i="5"/>
  <c r="K64" i="5" s="1"/>
  <c r="L64" i="5"/>
  <c r="J132" i="5"/>
  <c r="K132" i="5" s="1"/>
  <c r="L132" i="5"/>
  <c r="J156" i="5"/>
  <c r="K156" i="5" s="1"/>
  <c r="L156" i="5"/>
  <c r="J74" i="5"/>
  <c r="K74" i="5" s="1"/>
  <c r="L74" i="5"/>
  <c r="L111" i="5"/>
  <c r="J111" i="5"/>
  <c r="K111" i="5" s="1"/>
  <c r="J59" i="5"/>
  <c r="K59" i="5" s="1"/>
  <c r="L59" i="5"/>
  <c r="J45" i="5"/>
  <c r="K45" i="5" s="1"/>
  <c r="L45" i="5"/>
  <c r="L84" i="5"/>
  <c r="J84" i="5"/>
  <c r="K84" i="5" s="1"/>
  <c r="L127" i="5"/>
  <c r="J127" i="5"/>
  <c r="K127" i="5" s="1"/>
  <c r="L101" i="5"/>
  <c r="J101" i="5"/>
  <c r="K101" i="5" s="1"/>
  <c r="J66" i="5"/>
  <c r="K66" i="5" s="1"/>
  <c r="L66" i="5"/>
  <c r="J109" i="5"/>
  <c r="K109" i="5" s="1"/>
  <c r="L109" i="5"/>
  <c r="L147" i="5"/>
  <c r="J147" i="5"/>
  <c r="K147" i="5" s="1"/>
  <c r="J150" i="5"/>
  <c r="K150" i="5" s="1"/>
  <c r="L150" i="5"/>
  <c r="L107" i="5"/>
  <c r="J107" i="5"/>
  <c r="K107" i="5" s="1"/>
  <c r="L72" i="5"/>
  <c r="J72" i="5"/>
  <c r="K72" i="5" s="1"/>
  <c r="J77" i="5"/>
  <c r="K77" i="5" s="1"/>
  <c r="L77" i="5"/>
  <c r="J98" i="5"/>
  <c r="K98" i="5" s="1"/>
  <c r="L98" i="5"/>
  <c r="L65" i="5"/>
  <c r="J65" i="5"/>
  <c r="K65" i="5" s="1"/>
  <c r="J49" i="5"/>
  <c r="K49" i="5" s="1"/>
  <c r="L49" i="5"/>
  <c r="L122" i="5"/>
  <c r="J122" i="5"/>
  <c r="K122" i="5" s="1"/>
  <c r="J53" i="5"/>
  <c r="K53" i="5" s="1"/>
  <c r="L53" i="5"/>
  <c r="L121" i="5"/>
  <c r="J121" i="5"/>
  <c r="K121" i="5" s="1"/>
  <c r="L118" i="5"/>
  <c r="J118" i="5"/>
  <c r="K118" i="5" s="1"/>
  <c r="L75" i="5"/>
  <c r="J75" i="5"/>
  <c r="K75" i="5" s="1"/>
  <c r="L63" i="5"/>
  <c r="J63" i="5"/>
  <c r="K63" i="5" s="1"/>
  <c r="L148" i="5"/>
  <c r="J148" i="5"/>
  <c r="K148" i="5" s="1"/>
  <c r="J125" i="5"/>
  <c r="K125" i="5" s="1"/>
  <c r="L125" i="5"/>
  <c r="J46" i="5"/>
  <c r="K46" i="5" s="1"/>
  <c r="L46" i="5"/>
  <c r="J44" i="5"/>
  <c r="K44" i="5" s="1"/>
  <c r="L44" i="5"/>
  <c r="L160" i="5"/>
  <c r="J160" i="5"/>
  <c r="K160" i="5" s="1"/>
  <c r="J115" i="5"/>
  <c r="K115" i="5" s="1"/>
  <c r="L115" i="5"/>
  <c r="J83" i="5"/>
  <c r="K83" i="5" s="1"/>
  <c r="L83" i="5"/>
  <c r="L152" i="5"/>
  <c r="J152" i="5"/>
  <c r="K152" i="5" s="1"/>
  <c r="J116" i="5"/>
  <c r="K116" i="5" s="1"/>
  <c r="L116" i="5"/>
  <c r="J55" i="5"/>
  <c r="K55" i="5" s="1"/>
  <c r="L55" i="5"/>
  <c r="L80" i="5"/>
  <c r="J80" i="5"/>
  <c r="K80" i="5" s="1"/>
  <c r="J56" i="5"/>
  <c r="K56" i="5" s="1"/>
  <c r="L56" i="5"/>
  <c r="J130" i="5"/>
  <c r="K130" i="5" s="1"/>
  <c r="L130" i="5"/>
  <c r="L141" i="5"/>
  <c r="J141" i="5"/>
  <c r="K141" i="5" s="1"/>
  <c r="L94" i="5"/>
  <c r="J94" i="5"/>
  <c r="K94" i="5" s="1"/>
  <c r="J67" i="5"/>
  <c r="K67" i="5" s="1"/>
  <c r="L67" i="5"/>
  <c r="J137" i="5"/>
  <c r="K137" i="5" s="1"/>
  <c r="L137" i="5"/>
  <c r="L87" i="5"/>
  <c r="J87" i="5"/>
  <c r="K87" i="5" s="1"/>
  <c r="L68" i="5"/>
  <c r="J68" i="5"/>
  <c r="K68" i="5" s="1"/>
  <c r="L69" i="5"/>
  <c r="J69" i="5"/>
  <c r="K69" i="5" s="1"/>
  <c r="L135" i="5"/>
  <c r="J135" i="5"/>
  <c r="K135" i="5" s="1"/>
  <c r="J126" i="5"/>
  <c r="K126" i="5" s="1"/>
  <c r="L126" i="5"/>
  <c r="J136" i="5"/>
  <c r="K136" i="5" s="1"/>
  <c r="L136" i="5"/>
  <c r="L134" i="5"/>
  <c r="J134" i="5"/>
  <c r="K134" i="5" s="1"/>
  <c r="J78" i="5"/>
  <c r="K78" i="5" s="1"/>
  <c r="L78" i="5"/>
  <c r="J92" i="5"/>
  <c r="K92" i="5" s="1"/>
  <c r="L92" i="5"/>
  <c r="L62" i="5"/>
  <c r="J62" i="5"/>
  <c r="K62" i="5" s="1"/>
  <c r="L79" i="5"/>
  <c r="J79" i="5"/>
  <c r="K79" i="5" s="1"/>
  <c r="L139" i="5"/>
  <c r="J139" i="5"/>
  <c r="K139" i="5" s="1"/>
  <c r="J90" i="5"/>
  <c r="K90" i="5" s="1"/>
  <c r="L90" i="5"/>
  <c r="L129" i="5"/>
  <c r="J129" i="5"/>
  <c r="K129" i="5" s="1"/>
  <c r="L157" i="5"/>
  <c r="J157" i="5"/>
  <c r="K157" i="5" s="1"/>
  <c r="J95" i="5"/>
  <c r="K95" i="5" s="1"/>
  <c r="L95" i="5"/>
  <c r="L140" i="5"/>
  <c r="J140" i="5"/>
  <c r="K140" i="5" s="1"/>
  <c r="J103" i="5"/>
  <c r="K103" i="5" s="1"/>
  <c r="L103" i="5"/>
  <c r="J50" i="5"/>
  <c r="K50" i="5" s="1"/>
  <c r="L50" i="5"/>
  <c r="L154" i="5"/>
  <c r="J154" i="5"/>
  <c r="K154" i="5" s="1"/>
  <c r="L73" i="5"/>
  <c r="J73" i="5"/>
  <c r="K73" i="5" s="1"/>
  <c r="J86" i="5"/>
  <c r="K86" i="5" s="1"/>
  <c r="L86" i="5"/>
  <c r="J112" i="5"/>
  <c r="K112" i="5" s="1"/>
  <c r="L112" i="5"/>
  <c r="J51" i="5"/>
  <c r="K51" i="5" s="1"/>
  <c r="L51" i="5"/>
  <c r="J70" i="5"/>
  <c r="K70" i="5" s="1"/>
  <c r="L70" i="5"/>
  <c r="J104" i="5"/>
  <c r="K104" i="5" s="1"/>
  <c r="L104" i="5"/>
  <c r="J113" i="5"/>
  <c r="K113" i="5" s="1"/>
  <c r="L113" i="5"/>
  <c r="J43" i="5"/>
  <c r="K43" i="5" s="1"/>
  <c r="L43" i="5"/>
  <c r="L71" i="5"/>
  <c r="J71" i="5"/>
  <c r="K71" i="5" s="1"/>
  <c r="J100" i="5"/>
  <c r="K100" i="5" s="1"/>
  <c r="L100" i="5"/>
  <c r="J144" i="5"/>
  <c r="K144" i="5" s="1"/>
  <c r="L144" i="5"/>
  <c r="L143" i="5"/>
  <c r="J143" i="5"/>
  <c r="K143" i="5" s="1"/>
  <c r="J81" i="5"/>
  <c r="K81" i="5" s="1"/>
  <c r="L81" i="5"/>
  <c r="J120" i="5"/>
  <c r="K120" i="5" s="1"/>
  <c r="L120" i="5"/>
  <c r="L89" i="5"/>
  <c r="J89" i="5"/>
  <c r="K89" i="5" s="1"/>
  <c r="L106" i="5"/>
  <c r="J106" i="5"/>
  <c r="K106" i="5" s="1"/>
  <c r="J131" i="5"/>
  <c r="K131" i="5" s="1"/>
  <c r="L131" i="5"/>
  <c r="L151" i="5"/>
  <c r="J151" i="5"/>
  <c r="K151" i="5" s="1"/>
  <c r="J82" i="5"/>
  <c r="K82" i="5" s="1"/>
  <c r="L82" i="5"/>
  <c r="J110" i="5"/>
  <c r="K110" i="5" s="1"/>
  <c r="L110" i="5"/>
  <c r="J48" i="5"/>
  <c r="K48" i="5" s="1"/>
  <c r="L48" i="5"/>
  <c r="L133" i="5"/>
  <c r="J133" i="5"/>
  <c r="K133" i="5" s="1"/>
  <c r="J85" i="5"/>
  <c r="K85" i="5" s="1"/>
  <c r="L85" i="5"/>
  <c r="L128" i="5"/>
  <c r="J128" i="5"/>
  <c r="K128" i="5" s="1"/>
  <c r="J158" i="5"/>
  <c r="K158" i="5" s="1"/>
  <c r="L158" i="5"/>
  <c r="L96" i="5"/>
  <c r="J96" i="5"/>
  <c r="K96" i="5" s="1"/>
  <c r="J76" i="5"/>
  <c r="K76" i="5" s="1"/>
  <c r="L76" i="5"/>
  <c r="L93" i="5"/>
  <c r="J93" i="5"/>
  <c r="K93" i="5" s="1"/>
  <c r="J91" i="5"/>
  <c r="K91" i="5" s="1"/>
  <c r="L91" i="5"/>
  <c r="J114" i="5"/>
  <c r="K114" i="5" s="1"/>
  <c r="L114" i="5"/>
  <c r="J54" i="5"/>
  <c r="K54" i="5" s="1"/>
  <c r="L54" i="5"/>
  <c r="J146" i="5"/>
  <c r="K146" i="5" s="1"/>
  <c r="L146" i="5"/>
  <c r="J155" i="5"/>
  <c r="K155" i="5" s="1"/>
  <c r="L155" i="5"/>
  <c r="J153" i="5"/>
  <c r="K153" i="5" s="1"/>
  <c r="L153" i="5"/>
  <c r="L161" i="5"/>
  <c r="J161" i="5"/>
  <c r="K161" i="5" s="1"/>
  <c r="L88" i="5"/>
  <c r="J88" i="5"/>
  <c r="K88" i="5" s="1"/>
  <c r="L142" i="5"/>
  <c r="J142" i="5"/>
  <c r="K142" i="5" s="1"/>
  <c r="J97" i="5"/>
  <c r="K97" i="5" s="1"/>
  <c r="L97" i="5"/>
  <c r="J102" i="5"/>
  <c r="K102" i="5" s="1"/>
  <c r="L102" i="5"/>
  <c r="J61" i="5"/>
  <c r="K61" i="5" s="1"/>
  <c r="L61" i="5"/>
  <c r="J57" i="5"/>
  <c r="K57" i="5" s="1"/>
  <c r="L57" i="5"/>
  <c r="J60" i="5"/>
  <c r="K60" i="5" s="1"/>
  <c r="L60" i="5"/>
  <c r="L105" i="5"/>
  <c r="J105" i="5"/>
  <c r="K105" i="5" s="1"/>
  <c r="H13" i="1" l="1"/>
  <c r="J13" i="1" s="1"/>
  <c r="H12" i="1"/>
  <c r="J12" i="1" s="1"/>
  <c r="H11" i="1"/>
  <c r="J11" i="1" s="1"/>
  <c r="H10" i="1"/>
  <c r="J10" i="1" s="1"/>
  <c r="H9" i="1"/>
  <c r="J9" i="1" s="1"/>
  <c r="H8" i="1"/>
  <c r="J8" i="1" s="1"/>
  <c r="H7" i="1"/>
  <c r="J7" i="1" s="1"/>
  <c r="H6" i="1"/>
  <c r="J6" i="1" s="1"/>
  <c r="H5" i="1"/>
  <c r="J5" i="1" s="1"/>
  <c r="H4" i="1"/>
  <c r="J4" i="1" s="1"/>
  <c r="H34" i="1"/>
  <c r="J34" i="1" s="1"/>
  <c r="H33" i="1"/>
  <c r="J33" i="1" s="1"/>
  <c r="H32" i="1"/>
  <c r="J32" i="1" s="1"/>
  <c r="H31" i="1"/>
  <c r="J31" i="1" s="1"/>
  <c r="H30" i="1"/>
  <c r="J30" i="1" s="1"/>
  <c r="H29" i="1"/>
  <c r="J29" i="1" s="1"/>
  <c r="H28" i="1"/>
  <c r="J28" i="1" s="1"/>
  <c r="H27" i="1"/>
  <c r="J27" i="1" s="1"/>
  <c r="H26" i="1"/>
  <c r="J26" i="1" s="1"/>
  <c r="H25" i="1"/>
  <c r="J25" i="1" s="1"/>
  <c r="H24" i="1"/>
  <c r="J24" i="1" s="1"/>
  <c r="H23" i="1"/>
  <c r="J23" i="1" s="1"/>
  <c r="H22" i="1"/>
  <c r="J22" i="1" s="1"/>
  <c r="H21" i="1"/>
  <c r="J21" i="1" s="1"/>
  <c r="H20" i="1"/>
  <c r="J20" i="1" s="1"/>
  <c r="H19" i="1"/>
  <c r="J19" i="1" s="1"/>
  <c r="H18" i="1"/>
  <c r="J18" i="1" s="1"/>
  <c r="H17" i="1"/>
  <c r="J17" i="1" s="1"/>
  <c r="H16" i="1"/>
  <c r="J16" i="1" s="1"/>
  <c r="H15" i="1"/>
  <c r="J1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Mitrovic,Maja [Ontario]</author>
    <author>holt</author>
    <author>Chung,Margie (ECCC)</author>
  </authors>
  <commentList>
    <comment ref="J14" authorId="0" shapeId="0" xr:uid="{A3A08183-5959-4583-9EDE-C33AE8302E90}">
      <text>
        <r>
          <rPr>
            <b/>
            <sz val="9"/>
            <color rgb="FF000000"/>
            <rFont val="Tahoma"/>
            <family val="2"/>
          </rPr>
          <t>Mitrovic,Maja [Ontario]:</t>
        </r>
        <r>
          <rPr>
            <sz val="9"/>
            <color rgb="FF000000"/>
            <rFont val="Tahoma"/>
            <family val="2"/>
          </rPr>
          <t xml:space="preserve">
</t>
        </r>
        <r>
          <rPr>
            <sz val="9"/>
            <color rgb="FF000000"/>
            <rFont val="Tahoma"/>
            <family val="2"/>
          </rPr>
          <t xml:space="preserve">from Shoeib and Harner, Environ. Sci. Technol. 2002, 36, 4142-4151.)and confirmed by Francisco et al., Chemosphere 2017, 174, 638-642. </t>
        </r>
      </text>
    </comment>
    <comment ref="Q19" authorId="0" shapeId="0" xr:uid="{82E0A88F-4926-48C8-95CD-D82B28FF97CA}">
      <text>
        <r>
          <rPr>
            <b/>
            <sz val="9"/>
            <color indexed="81"/>
            <rFont val="Tahoma"/>
            <family val="2"/>
          </rPr>
          <t>Mitrovic,Maja [Ontario]:</t>
        </r>
        <r>
          <rPr>
            <sz val="9"/>
            <color indexed="81"/>
            <rFont val="Tahoma"/>
            <family val="2"/>
          </rPr>
          <t xml:space="preserve">
particle phase sampling rate = gas-phase sampling rate</t>
        </r>
      </text>
    </comment>
    <comment ref="J22" authorId="0" shapeId="0" xr:uid="{84E4C916-9CE7-471A-BAB4-0950072DCB3D}">
      <text>
        <r>
          <rPr>
            <b/>
            <sz val="9"/>
            <color indexed="81"/>
            <rFont val="Tahoma"/>
            <family val="2"/>
          </rPr>
          <t>Mitrovic,Maja [Ontario]:</t>
        </r>
        <r>
          <rPr>
            <sz val="9"/>
            <color indexed="81"/>
            <rFont val="Tahoma"/>
            <family val="2"/>
          </rPr>
          <t xml:space="preserve">
from Finizio et al., Atmosph. Environ. 1997, 31, 2289-2296; Harner and Bidleman, ES&amp;T, 1998, 32, 1494-1502</t>
        </r>
      </text>
    </comment>
    <comment ref="J23" authorId="0" shapeId="0" xr:uid="{959BBCF8-CCB8-4E8D-BBF4-0E3D85D32909}">
      <text>
        <r>
          <rPr>
            <b/>
            <sz val="9"/>
            <color indexed="81"/>
            <rFont val="Tahoma"/>
            <family val="2"/>
          </rPr>
          <t>Mitrovic,Maja [Ontario]:</t>
        </r>
        <r>
          <rPr>
            <sz val="9"/>
            <color indexed="81"/>
            <rFont val="Tahoma"/>
            <family val="2"/>
          </rPr>
          <t xml:space="preserve">
from Finizio et al., Atmosph. Environ. 1997, 31, 2289-2296; Harner and Bidleman, ES&amp;T, 1998, 32, 1494-1502</t>
        </r>
      </text>
    </comment>
    <comment ref="B27" authorId="1" shapeId="0" xr:uid="{6CAF403D-B7F4-483C-B12E-EE7A8045B76D}">
      <text>
        <r>
          <rPr>
            <b/>
            <sz val="9"/>
            <color indexed="81"/>
            <rFont val="Tahoma"/>
            <family val="2"/>
            <charset val="238"/>
          </rPr>
          <t>holt:</t>
        </r>
        <r>
          <rPr>
            <sz val="9"/>
            <color indexed="81"/>
            <rFont val="Tahoma"/>
            <family val="2"/>
            <charset val="238"/>
          </rPr>
          <t xml:space="preserve">
Meant to read column "D"?</t>
        </r>
      </text>
    </comment>
    <comment ref="B31" authorId="0" shapeId="0" xr:uid="{7AA50F20-C81E-4F44-8D95-F8C54C079E4A}">
      <text>
        <r>
          <rPr>
            <b/>
            <sz val="9"/>
            <color rgb="FF000000"/>
            <rFont val="Tahoma"/>
            <family val="2"/>
          </rPr>
          <t>Mitrovic,Maja [Ontario]:</t>
        </r>
        <r>
          <rPr>
            <sz val="9"/>
            <color rgb="FF000000"/>
            <rFont val="Tahoma"/>
            <family val="2"/>
          </rPr>
          <t xml:space="preserve">
</t>
        </r>
        <r>
          <rPr>
            <sz val="9"/>
            <color rgb="FF000000"/>
            <rFont val="Tahoma"/>
            <family val="2"/>
          </rPr>
          <t>k</t>
        </r>
        <r>
          <rPr>
            <vertAlign val="subscript"/>
            <sz val="9"/>
            <color rgb="FF000000"/>
            <rFont val="Tahoma"/>
            <family val="2"/>
          </rPr>
          <t>A</t>
        </r>
        <r>
          <rPr>
            <sz val="9"/>
            <color rgb="FF000000"/>
            <rFont val="Tahoma"/>
            <family val="2"/>
          </rPr>
          <t>=R/(Surface Area of PSM)</t>
        </r>
      </text>
    </comment>
    <comment ref="N40" authorId="0" shapeId="0" xr:uid="{F06D051D-02BD-4791-9373-BFD6374E82FB}">
      <text>
        <r>
          <rPr>
            <b/>
            <sz val="9"/>
            <color rgb="FF000000"/>
            <rFont val="Tahoma"/>
            <family val="2"/>
          </rPr>
          <t>Mitrovic,Maja [Ontario]:</t>
        </r>
        <r>
          <rPr>
            <sz val="9"/>
            <color rgb="FF000000"/>
            <rFont val="Tahoma"/>
            <family val="2"/>
          </rPr>
          <t xml:space="preserve">
</t>
        </r>
        <r>
          <rPr>
            <sz val="9"/>
            <color rgb="FF000000"/>
            <rFont val="Tahoma"/>
            <family val="2"/>
          </rPr>
          <t>default sampling rate = 4 m3/day</t>
        </r>
      </text>
    </comment>
    <comment ref="J41" authorId="2" shapeId="0" xr:uid="{EAB2004E-7117-4221-A511-B25A921C454A}">
      <text>
        <r>
          <rPr>
            <b/>
            <sz val="9"/>
            <color indexed="81"/>
            <rFont val="Tahoma"/>
            <family val="2"/>
          </rPr>
          <t>Chung,Margie (ECCC):</t>
        </r>
        <r>
          <rPr>
            <sz val="9"/>
            <color indexed="81"/>
            <rFont val="Tahoma"/>
            <family val="2"/>
          </rPr>
          <t xml:space="preserve">
Density correction is not required because equation already adjusts for density of PUF, see Niu et al. paper (submitted 2021)
</t>
        </r>
      </text>
    </comment>
    <comment ref="P41" authorId="0" shapeId="0" xr:uid="{1DD1CC0F-BF3F-49C4-B486-A0B7138C0414}">
      <text>
        <r>
          <rPr>
            <b/>
            <sz val="9"/>
            <color rgb="FF000000"/>
            <rFont val="Tahoma"/>
            <family val="2"/>
          </rPr>
          <t>Mitrovic,Maja [Ontario]:</t>
        </r>
        <r>
          <rPr>
            <sz val="9"/>
            <color rgb="FF000000"/>
            <rFont val="Tahoma"/>
            <family val="2"/>
          </rPr>
          <t xml:space="preserve">
</t>
        </r>
        <r>
          <rPr>
            <sz val="9"/>
            <color rgb="FF000000"/>
            <rFont val="Tahoma"/>
            <family val="2"/>
          </rPr>
          <t>manual input</t>
        </r>
      </text>
    </comment>
    <comment ref="S41" authorId="0" shapeId="0" xr:uid="{66338F5F-5EA7-4AF3-8BC4-44F0F23F4A2F}">
      <text>
        <r>
          <rPr>
            <b/>
            <sz val="9"/>
            <color indexed="81"/>
            <rFont val="Tahoma"/>
            <family val="2"/>
          </rPr>
          <t>Mitrovic,Maja [Ontario]:</t>
        </r>
        <r>
          <rPr>
            <sz val="9"/>
            <color indexed="81"/>
            <rFont val="Tahoma"/>
            <family val="2"/>
          </rPr>
          <t xml:space="preserve">
manual input</t>
        </r>
      </text>
    </comment>
    <comment ref="V41" authorId="0" shapeId="0" xr:uid="{780A42FC-5FC0-4438-BEB5-EF665CB5AA09}">
      <text>
        <r>
          <rPr>
            <b/>
            <sz val="9"/>
            <color rgb="FF000000"/>
            <rFont val="Tahoma"/>
            <family val="2"/>
          </rPr>
          <t>Mitrovic,Maja [Ontario]:</t>
        </r>
        <r>
          <rPr>
            <sz val="9"/>
            <color rgb="FF000000"/>
            <rFont val="Tahoma"/>
            <family val="2"/>
          </rPr>
          <t xml:space="preserve">
</t>
        </r>
        <r>
          <rPr>
            <sz val="9"/>
            <color rgb="FF000000"/>
            <rFont val="Tahoma"/>
            <family val="2"/>
          </rPr>
          <t>manual input</t>
        </r>
      </text>
    </comment>
    <comment ref="Y41" authorId="0" shapeId="0" xr:uid="{9BDA74FE-9725-4C03-B966-FCBCAF8E597B}">
      <text>
        <r>
          <rPr>
            <b/>
            <sz val="9"/>
            <color indexed="81"/>
            <rFont val="Tahoma"/>
            <family val="2"/>
          </rPr>
          <t>Mitrovic,Maja [Ontario]:</t>
        </r>
        <r>
          <rPr>
            <sz val="9"/>
            <color indexed="81"/>
            <rFont val="Tahoma"/>
            <family val="2"/>
          </rPr>
          <t xml:space="preserve">
manual input</t>
        </r>
      </text>
    </comment>
    <comment ref="AB41" authorId="0" shapeId="0" xr:uid="{10029268-36C2-4ED5-916B-74804D4E4EF5}">
      <text>
        <r>
          <rPr>
            <b/>
            <sz val="9"/>
            <color indexed="81"/>
            <rFont val="Tahoma"/>
            <family val="2"/>
          </rPr>
          <t>Mitrovic,Maja [Ontario]:</t>
        </r>
        <r>
          <rPr>
            <sz val="9"/>
            <color indexed="81"/>
            <rFont val="Tahoma"/>
            <family val="2"/>
          </rPr>
          <t xml:space="preserve">
manual input</t>
        </r>
      </text>
    </comment>
    <comment ref="AE41" authorId="0" shapeId="0" xr:uid="{3664AC94-B27B-4B9E-9936-42A61C97E6DF}">
      <text>
        <r>
          <rPr>
            <b/>
            <sz val="9"/>
            <color indexed="81"/>
            <rFont val="Tahoma"/>
            <family val="2"/>
          </rPr>
          <t>Mitrovic,Maja [Ontario]:</t>
        </r>
        <r>
          <rPr>
            <sz val="9"/>
            <color indexed="81"/>
            <rFont val="Tahoma"/>
            <family val="2"/>
          </rPr>
          <t xml:space="preserve">
manual input</t>
        </r>
      </text>
    </comment>
    <comment ref="AH41" authorId="0" shapeId="0" xr:uid="{193B0484-C0DC-4C04-A64C-F4099432A141}">
      <text>
        <r>
          <rPr>
            <b/>
            <sz val="9"/>
            <color rgb="FF000000"/>
            <rFont val="Tahoma"/>
            <family val="2"/>
          </rPr>
          <t>Mitrovic,Maja [Ontario]:</t>
        </r>
        <r>
          <rPr>
            <sz val="9"/>
            <color rgb="FF000000"/>
            <rFont val="Tahoma"/>
            <family val="2"/>
          </rPr>
          <t xml:space="preserve">
</t>
        </r>
        <r>
          <rPr>
            <sz val="9"/>
            <color rgb="FF000000"/>
            <rFont val="Tahoma"/>
            <family val="2"/>
          </rPr>
          <t>manual input</t>
        </r>
      </text>
    </comment>
  </commentList>
</comments>
</file>

<file path=xl/sharedStrings.xml><?xml version="1.0" encoding="utf-8"?>
<sst xmlns="http://schemas.openxmlformats.org/spreadsheetml/2006/main" count="1136" uniqueCount="680">
  <si>
    <t>Chlorinated Paraffins in Global Air: First Results from the GAPS and GAPS-Megacities Networks</t>
  </si>
  <si>
    <r>
      <t>1</t>
    </r>
    <r>
      <rPr>
        <sz val="11"/>
        <color theme="1"/>
        <rFont val="Aptos"/>
        <family val="2"/>
      </rPr>
      <t>Air Quality Processes Research Section, Environment and Climate Change Canada, 4905 Dufferin Street, Toronto, Canada M3H5T4</t>
    </r>
  </si>
  <si>
    <r>
      <t>2</t>
    </r>
    <r>
      <rPr>
        <sz val="11"/>
        <color rgb="FF000000"/>
        <rFont val="Aptos"/>
        <family val="2"/>
      </rPr>
      <t>Advanced Interdisciplinary Institute of Environment and Ecology, Beijing Normal University, Zhuhai, Guangdong 519085, China</t>
    </r>
  </si>
  <si>
    <r>
      <t>3</t>
    </r>
    <r>
      <rPr>
        <sz val="11"/>
        <color theme="1"/>
        <rFont val="Aptos"/>
        <family val="2"/>
      </rPr>
      <t>Australian Ultra-Trace Laboratory, National Measurement Institute, North Ryde, NSW 2113, Australia</t>
    </r>
  </si>
  <si>
    <r>
      <t>4</t>
    </r>
    <r>
      <rPr>
        <sz val="11"/>
        <color theme="1"/>
        <rFont val="Aptos"/>
        <family val="2"/>
      </rPr>
      <t xml:space="preserve">Lancaster Environment Centre, Lancaster University, Lancaster, United Kingdom LA1 4YQ </t>
    </r>
  </si>
  <si>
    <r>
      <t>5</t>
    </r>
    <r>
      <rPr>
        <sz val="11"/>
        <color theme="1"/>
        <rFont val="Aptos"/>
        <family val="2"/>
      </rPr>
      <t>Department of Instrumental Analysis and Environmental Chemistry, Institute of Organic Chemistry, IQOG-CSIC, 28006, Madrid, Spain</t>
    </r>
  </si>
  <si>
    <r>
      <t>6</t>
    </r>
    <r>
      <rPr>
        <sz val="11"/>
        <color theme="1"/>
        <rFont val="Aptos"/>
        <family val="2"/>
      </rPr>
      <t>Department of Chemistry, Faculty of Science, University of Chile, Las Palmeras 3425, Santiago, Chile</t>
    </r>
  </si>
  <si>
    <r>
      <t>7</t>
    </r>
    <r>
      <rPr>
        <sz val="11"/>
        <color theme="1"/>
        <rFont val="Aptos"/>
        <family val="2"/>
      </rPr>
      <t>Department of Environmental Engineering, Eskişehir Technical University, 26555 Eskişehir, Turkey</t>
    </r>
  </si>
  <si>
    <r>
      <t>8</t>
    </r>
    <r>
      <rPr>
        <sz val="11"/>
        <color theme="1"/>
        <rFont val="Aptos"/>
        <family val="2"/>
      </rPr>
      <t>Department of Plant Protection, College of Food and Agriculture Sciences, King Saud University, P.O. Box 2460, Riyadh 11451, Saudi Arabia</t>
    </r>
  </si>
  <si>
    <r>
      <t>9</t>
    </r>
    <r>
      <rPr>
        <sz val="11"/>
        <color theme="1"/>
        <rFont val="Aptos"/>
        <family val="2"/>
      </rPr>
      <t>Medical University of Lodz, Faculty of Pharmacy, Department of Toxicology, 1 Muszyńskiego Street, 90-151 Łódź, Poland</t>
    </r>
  </si>
  <si>
    <r>
      <t>10</t>
    </r>
    <r>
      <rPr>
        <sz val="11"/>
        <color rgb="FF000000"/>
        <rFont val="Aptos"/>
        <family val="2"/>
      </rPr>
      <t xml:space="preserve">Center for Environment, Health and Welfare Research, Korea Institute of Science and Technology, Seoul, Korea </t>
    </r>
  </si>
  <si>
    <r>
      <t>11</t>
    </r>
    <r>
      <rPr>
        <sz val="11"/>
        <color theme="1"/>
        <rFont val="Aptos"/>
        <family val="2"/>
      </rPr>
      <t>Universidad Nacional Mar del Plata, IIMyC−CONICET, Mar del Plata, 7600, Argentina</t>
    </r>
    <r>
      <rPr>
        <vertAlign val="superscript"/>
        <sz val="11"/>
        <color theme="1"/>
        <rFont val="Aptos"/>
        <family val="2"/>
      </rPr>
      <t xml:space="preserve"> </t>
    </r>
  </si>
  <si>
    <r>
      <t>12</t>
    </r>
    <r>
      <rPr>
        <sz val="11"/>
        <color theme="1"/>
        <rFont val="Aptos"/>
        <family val="2"/>
      </rPr>
      <t>Sao Paulo State Environmental Company, Av. Prof. Frederico Hermann Jr, 345, São Paulo, Brazil</t>
    </r>
  </si>
  <si>
    <r>
      <t>13</t>
    </r>
    <r>
      <rPr>
        <sz val="11"/>
        <color theme="1"/>
        <rFont val="Aptos"/>
        <family val="2"/>
      </rPr>
      <t>Siriraj Metabolomics and Phenomics Center, Faculty of Medicine Siriraj Hospital, Mahidol University, Bangkok 10700 Thailand</t>
    </r>
    <r>
      <rPr>
        <vertAlign val="superscript"/>
        <sz val="11"/>
        <color theme="1"/>
        <rFont val="Aptos"/>
        <family val="2"/>
      </rPr>
      <t xml:space="preserve"> </t>
    </r>
  </si>
  <si>
    <r>
      <t>14</t>
    </r>
    <r>
      <rPr>
        <sz val="11"/>
        <color rgb="FF000000"/>
        <rFont val="Aptos"/>
        <family val="2"/>
      </rPr>
      <t>Department of Chemical and Environmental Engineering, Universidad Nacional de Colombia, Bogotá, Colombia</t>
    </r>
  </si>
  <si>
    <r>
      <t>15</t>
    </r>
    <r>
      <rPr>
        <sz val="11"/>
        <color theme="1"/>
        <rFont val="Aptos"/>
        <family val="2"/>
      </rPr>
      <t>Centro de Ciencias de la Atmósfera, Universidad Nacional Autónoma de México, 04510 Mexico City, Mexico</t>
    </r>
  </si>
  <si>
    <r>
      <t>16</t>
    </r>
    <r>
      <rPr>
        <sz val="11"/>
        <color theme="1"/>
        <rFont val="Aptos"/>
        <family val="2"/>
      </rPr>
      <t xml:space="preserve">Department of Chemistry University of Pretoria, Pretoria, </t>
    </r>
    <r>
      <rPr>
        <vertAlign val="superscript"/>
        <sz val="11"/>
        <color theme="1"/>
        <rFont val="Aptos"/>
        <family val="2"/>
      </rPr>
      <t xml:space="preserve"> </t>
    </r>
    <r>
      <rPr>
        <sz val="11"/>
        <color theme="1"/>
        <rFont val="Aptos"/>
        <family val="2"/>
      </rPr>
      <t>0002, South Africa</t>
    </r>
  </si>
  <si>
    <r>
      <t>17</t>
    </r>
    <r>
      <rPr>
        <sz val="11"/>
        <color theme="1"/>
        <rFont val="Aptos"/>
        <family val="2"/>
      </rPr>
      <t>Department of Chemistry, Faculty of Science, University of Lagos, Lagos, Nigeria</t>
    </r>
  </si>
  <si>
    <r>
      <t>18</t>
    </r>
    <r>
      <rPr>
        <sz val="11"/>
        <color theme="1"/>
        <rFont val="Aptos"/>
        <family val="2"/>
      </rPr>
      <t>Centre for Environmental Studies, The Energy and Resources Institute, Indian Habitat Centre, New Delhi, 110003, India</t>
    </r>
  </si>
  <si>
    <t>* Corresponding author: Amandeep Saini, phone: +1-416-739-5961, e-mail address: Amandeep.saini@ec.gc.ca</t>
  </si>
  <si>
    <t>INDEX</t>
  </si>
  <si>
    <t>Table S1: Sites and sampling information for PUF-PAS deployed in Quarter 3 in 2023</t>
  </si>
  <si>
    <t>Table S2: Averages (pg/m3) of lab blanks (LB) and field blanks (FB) and method detection limit (MDL) calculated as = Avg FB+ 3SD; where SD is standard deviation</t>
  </si>
  <si>
    <t xml:space="preserve">Table S3: Concentrations (pg/m3) as sum of measured SCCPs (ΣC10-13), MCCPs (ΣC14-17) and LCCPs (ΣC18-20) at core-GAPS and GAPS-Megacities sites. </t>
  </si>
  <si>
    <t>Table S4: The total of individual carbon chain lengths (C10-C20) with variable chlorine contents measured at each site given as ng/sample at core-GAPS and GAPS-Megacities sites.</t>
  </si>
  <si>
    <t>Table S5. Summary of globally reported SCCP, MCCP and LCCP concentrations in outdoor air in the studies reported since 2005.</t>
  </si>
  <si>
    <t>Figure S1: Map showing the sampling sites monitored under this study</t>
  </si>
  <si>
    <t xml:space="preserve">Figure S2. Representative chromatograms of 1 µg/mL technical mixtures of chlorinated Paraffins before (a) and after (b) method optimization. </t>
  </si>
  <si>
    <t xml:space="preserve">Figure S3. Response factor plots generated from technical standard mixtures data by R script as part of automated data processing. </t>
  </si>
  <si>
    <t>GAPS Template: PUF Disk Effective Air Volume Calculation for Chlorinated Paraffins</t>
  </si>
  <si>
    <t>Site ID</t>
  </si>
  <si>
    <t>Location</t>
  </si>
  <si>
    <t>Country</t>
  </si>
  <si>
    <t>Latitude</t>
  </si>
  <si>
    <t>Longitude</t>
  </si>
  <si>
    <t>Deployment Date</t>
  </si>
  <si>
    <t>Retrieval Date</t>
  </si>
  <si>
    <t>Deployment days (D)</t>
  </si>
  <si>
    <r>
      <t>Site specific sampling rate (R,  m</t>
    </r>
    <r>
      <rPr>
        <vertAlign val="superscript"/>
        <sz val="11"/>
        <color theme="1"/>
        <rFont val="Aptos Narrow"/>
        <family val="2"/>
        <scheme val="minor"/>
      </rPr>
      <t>3</t>
    </r>
    <r>
      <rPr>
        <sz val="11"/>
        <color theme="1"/>
        <rFont val="Aptos Narrow"/>
        <family val="2"/>
        <scheme val="minor"/>
      </rPr>
      <t>/day)</t>
    </r>
  </si>
  <si>
    <r>
      <t>Sampled air volume m</t>
    </r>
    <r>
      <rPr>
        <vertAlign val="superscript"/>
        <sz val="11"/>
        <color theme="1"/>
        <rFont val="Aptos Narrow"/>
        <family val="2"/>
        <scheme val="minor"/>
      </rPr>
      <t>3</t>
    </r>
    <r>
      <rPr>
        <sz val="11"/>
        <color theme="1"/>
        <rFont val="Aptos Narrow"/>
        <family val="2"/>
        <scheme val="minor"/>
      </rPr>
      <t xml:space="preserve"> (RxD)</t>
    </r>
  </si>
  <si>
    <t>Av temp during deployment (°C)</t>
  </si>
  <si>
    <t>site type</t>
  </si>
  <si>
    <t>core-GAPS Canadian sites</t>
  </si>
  <si>
    <t>WE01</t>
  </si>
  <si>
    <t>Alert, Nunavut</t>
  </si>
  <si>
    <t>Canada</t>
  </si>
  <si>
    <t>Polar</t>
  </si>
  <si>
    <t>WE05</t>
  </si>
  <si>
    <t>Bratt's Lake, Saskatchewan</t>
  </si>
  <si>
    <t>Agricultural</t>
  </si>
  <si>
    <t>WE06</t>
  </si>
  <si>
    <t>Whistler, British Columbia</t>
  </si>
  <si>
    <t>Background</t>
  </si>
  <si>
    <t>WE09</t>
  </si>
  <si>
    <t>Downsview, Ontario</t>
  </si>
  <si>
    <t>Urban</t>
  </si>
  <si>
    <t>WE25</t>
  </si>
  <si>
    <t>Little Fox Lake, Yukon</t>
  </si>
  <si>
    <t>WE32</t>
  </si>
  <si>
    <t>Fraserdale, ON</t>
  </si>
  <si>
    <t>WE33</t>
  </si>
  <si>
    <t>Ucluelet, BC</t>
  </si>
  <si>
    <t>WE34</t>
  </si>
  <si>
    <t>Sable Island, NS</t>
  </si>
  <si>
    <t>WE45</t>
  </si>
  <si>
    <t>Longwoods</t>
  </si>
  <si>
    <t>Rural</t>
  </si>
  <si>
    <t>WE47</t>
  </si>
  <si>
    <t>Egbert / CARE Station</t>
  </si>
  <si>
    <t>GAPS-Megacities sites</t>
  </si>
  <si>
    <t>MC-WE01</t>
  </si>
  <si>
    <t>Toronto</t>
  </si>
  <si>
    <t>Mega/major city</t>
  </si>
  <si>
    <t>MC-WE02</t>
  </si>
  <si>
    <t>New York</t>
  </si>
  <si>
    <t>USA</t>
  </si>
  <si>
    <t>MC-WE03</t>
  </si>
  <si>
    <t>Sydney</t>
  </si>
  <si>
    <t>Australia</t>
  </si>
  <si>
    <t>MC-WE04</t>
  </si>
  <si>
    <t>Istanbul</t>
  </si>
  <si>
    <t>Turkey</t>
  </si>
  <si>
    <t>MC-WE05</t>
  </si>
  <si>
    <t>London</t>
  </si>
  <si>
    <t>UK</t>
  </si>
  <si>
    <t>MC-WE06</t>
  </si>
  <si>
    <t>Madrid</t>
  </si>
  <si>
    <t>Spain</t>
  </si>
  <si>
    <t>MC-GR01</t>
  </si>
  <si>
    <t>São Paulo</t>
  </si>
  <si>
    <t>Brazil</t>
  </si>
  <si>
    <t>MC-GR02</t>
  </si>
  <si>
    <t xml:space="preserve">Bogota </t>
  </si>
  <si>
    <t>Columbia</t>
  </si>
  <si>
    <t>MC-GR03</t>
  </si>
  <si>
    <t>Mexico City</t>
  </si>
  <si>
    <t xml:space="preserve">Mexico  </t>
  </si>
  <si>
    <t>MC-GR04</t>
  </si>
  <si>
    <t>Santiago</t>
  </si>
  <si>
    <t>Chile</t>
  </si>
  <si>
    <t>MC-AS02</t>
  </si>
  <si>
    <t>Beijing</t>
  </si>
  <si>
    <t>China</t>
  </si>
  <si>
    <t>MC-AS03</t>
  </si>
  <si>
    <t xml:space="preserve">Bangkok </t>
  </si>
  <si>
    <t>Thailand</t>
  </si>
  <si>
    <t>MC-AS04</t>
  </si>
  <si>
    <t>Tokyo</t>
  </si>
  <si>
    <t>Japan</t>
  </si>
  <si>
    <t>MC-AS05</t>
  </si>
  <si>
    <t>New Delhi</t>
  </si>
  <si>
    <t>India</t>
  </si>
  <si>
    <t>MC-AS06</t>
  </si>
  <si>
    <t>Seoul</t>
  </si>
  <si>
    <t>South Korea</t>
  </si>
  <si>
    <t>MC-AS07</t>
  </si>
  <si>
    <t>Riyadh</t>
  </si>
  <si>
    <t>Saudi Arabia</t>
  </si>
  <si>
    <t>MC-CEE01</t>
  </si>
  <si>
    <t>Warsaw</t>
  </si>
  <si>
    <t>Poland</t>
  </si>
  <si>
    <t>MC-AF01</t>
  </si>
  <si>
    <t>Lagos</t>
  </si>
  <si>
    <t>Nigeria</t>
  </si>
  <si>
    <t>MC-AF02</t>
  </si>
  <si>
    <t>Cairo</t>
  </si>
  <si>
    <t>Egypt</t>
  </si>
  <si>
    <t>MC-AF04</t>
  </si>
  <si>
    <t>Johannesburg</t>
  </si>
  <si>
    <t>South Africa</t>
  </si>
  <si>
    <r>
      <t>Note: site-specific R values were estimated using an online tool (IOWA, 2020) developed by Herkert et al. (2018). This tool takes into account the site-specific meteorological data such as wind speed (WS) based on the sampling dates and location coordinates. For some sites where local wind speed information was available and/or where the online tool estimate was not suitable, R was adjusted based on local wind speed data (NOAA, 2020) using the WS and R relationship from the modelled data, shown in Eq. (1) (Schuster et al., 2021):
R (m3/day) = 1.6087 × [WS (m/s)]</t>
    </r>
    <r>
      <rPr>
        <vertAlign val="superscript"/>
        <sz val="12"/>
        <color theme="1"/>
        <rFont val="Aptos Narrow"/>
        <family val="2"/>
        <scheme val="minor"/>
      </rPr>
      <t>0.6265</t>
    </r>
  </si>
  <si>
    <t>Reference:</t>
  </si>
  <si>
    <t>Schuster, J.K., Harner, T., Eng, A., Rauert, C., Su, K., Hornbuckle, K.C., Johnson, C.W., 2021. Tracking POPs in Global Air from the First 10 Years of the GAPS Network (2005 to 2014). Environmental Science &amp; Technology. https://doi.org/10.1021/acs. est.1c01705.</t>
  </si>
  <si>
    <r>
      <t xml:space="preserve">Table S2: </t>
    </r>
    <r>
      <rPr>
        <sz val="11"/>
        <color theme="1"/>
        <rFont val="Aptos Narrow"/>
        <family val="2"/>
        <scheme val="minor"/>
      </rPr>
      <t>Averages (pg/m</t>
    </r>
    <r>
      <rPr>
        <vertAlign val="superscript"/>
        <sz val="11"/>
        <color theme="1"/>
        <rFont val="Aptos Narrow"/>
        <family val="2"/>
        <scheme val="minor"/>
      </rPr>
      <t>3</t>
    </r>
    <r>
      <rPr>
        <sz val="11"/>
        <color theme="1"/>
        <rFont val="Aptos Narrow"/>
        <family val="2"/>
        <scheme val="minor"/>
      </rPr>
      <t>) of lab blanks (LB) and field blanks (FB) and method detection limit (MDL) calculated as = Avg FB+ 3SD; where SD is standard deviation</t>
    </r>
  </si>
  <si>
    <t>Lab blanks (n=7)</t>
  </si>
  <si>
    <t>Average</t>
  </si>
  <si>
    <t>SD</t>
  </si>
  <si>
    <t>SCCP</t>
  </si>
  <si>
    <t>MCCP</t>
  </si>
  <si>
    <t>LCCP</t>
  </si>
  <si>
    <t>Field blanks (n=13)</t>
  </si>
  <si>
    <t>MDL</t>
  </si>
  <si>
    <r>
      <rPr>
        <b/>
        <sz val="11"/>
        <color theme="1"/>
        <rFont val="Aptos Narrow"/>
        <family val="2"/>
        <scheme val="minor"/>
      </rPr>
      <t>Table S3</t>
    </r>
    <r>
      <rPr>
        <sz val="11"/>
        <color theme="1"/>
        <rFont val="Aptos Narrow"/>
        <family val="2"/>
        <scheme val="minor"/>
      </rPr>
      <t>: Concentrations (</t>
    </r>
    <r>
      <rPr>
        <b/>
        <sz val="11"/>
        <color theme="1"/>
        <rFont val="Aptos Narrow"/>
        <family val="2"/>
        <scheme val="minor"/>
      </rPr>
      <t>pg/m</t>
    </r>
    <r>
      <rPr>
        <b/>
        <vertAlign val="superscript"/>
        <sz val="11"/>
        <color theme="1"/>
        <rFont val="Aptos Narrow"/>
        <family val="2"/>
        <scheme val="minor"/>
      </rPr>
      <t>3</t>
    </r>
    <r>
      <rPr>
        <sz val="11"/>
        <color theme="1"/>
        <rFont val="Aptos Narrow"/>
        <family val="2"/>
        <scheme val="minor"/>
      </rPr>
      <t>) as sum of measured SCCPs (ΣC10-13), MCCPs (ΣC14-17) and LCCPs (ΣC18-20) at core-GAPS and GAPS-Megacities sites. Note: the italicised values in</t>
    </r>
    <r>
      <rPr>
        <b/>
        <sz val="11"/>
        <color rgb="FFFF0000"/>
        <rFont val="Aptos Narrow"/>
        <family val="2"/>
        <scheme val="minor"/>
      </rPr>
      <t xml:space="preserve"> red font</t>
    </r>
    <r>
      <rPr>
        <sz val="11"/>
        <color theme="1"/>
        <rFont val="Aptos Narrow"/>
        <family val="2"/>
        <scheme val="minor"/>
      </rPr>
      <t xml:space="preserve"> are the ones below MDLs as given in Table S3. Reported values are blank corrected but not recovery corrected. The recoveries of surrogate standards added to samples and blanks were 107±50%. The total CP values given here are not rounded off to 3 significant figures.  ND= not detected</t>
    </r>
  </si>
  <si>
    <r>
      <rPr>
        <b/>
        <sz val="11"/>
        <color theme="1"/>
        <rFont val="Aptos Narrow"/>
        <family val="2"/>
        <scheme val="minor"/>
      </rPr>
      <t>Table S4</t>
    </r>
    <r>
      <rPr>
        <sz val="11"/>
        <color theme="1"/>
        <rFont val="Aptos Narrow"/>
        <family val="2"/>
        <scheme val="minor"/>
      </rPr>
      <t xml:space="preserve">: The total of individual carbon chain lengths (C10-C20) with variable chlorine chain length at each site given as </t>
    </r>
    <r>
      <rPr>
        <b/>
        <sz val="11"/>
        <color theme="1"/>
        <rFont val="Aptos Narrow"/>
        <family val="2"/>
        <scheme val="minor"/>
      </rPr>
      <t xml:space="preserve">ng/sample </t>
    </r>
    <r>
      <rPr>
        <sz val="11"/>
        <color theme="1"/>
        <rFont val="Aptos Narrow"/>
        <family val="2"/>
        <scheme val="minor"/>
      </rPr>
      <t>at core-GAPS and GAPS-Megacities sites. Note: these are raw values with no blank and recovery corrections. Empty cells indicate no detections of the respective congeners.</t>
    </r>
  </si>
  <si>
    <t>Site_ID</t>
  </si>
  <si>
    <t>Total</t>
  </si>
  <si>
    <r>
      <t xml:space="preserve">Ratio </t>
    </r>
    <r>
      <rPr>
        <b/>
        <sz val="11"/>
        <color rgb="FF000000"/>
        <rFont val="Aptos Narrow"/>
        <family val="2"/>
      </rPr>
      <t>Σ</t>
    </r>
    <r>
      <rPr>
        <b/>
        <sz val="11"/>
        <color rgb="FF000000"/>
        <rFont val="Calibri"/>
        <family val="2"/>
      </rPr>
      <t>MCCP/ΣSCCP</t>
    </r>
  </si>
  <si>
    <t>C10</t>
  </si>
  <si>
    <t>C11</t>
  </si>
  <si>
    <t>C12</t>
  </si>
  <si>
    <t>C13</t>
  </si>
  <si>
    <t>C14</t>
  </si>
  <si>
    <t>C15</t>
  </si>
  <si>
    <t>C16</t>
  </si>
  <si>
    <t>C17</t>
  </si>
  <si>
    <t>C18</t>
  </si>
  <si>
    <t>C19</t>
  </si>
  <si>
    <t>C20</t>
  </si>
  <si>
    <t>Core-GAPS (n=10)</t>
  </si>
  <si>
    <t>Alert, NU</t>
  </si>
  <si>
    <t>Bratt's Lake, SK</t>
  </si>
  <si>
    <t>ND</t>
  </si>
  <si>
    <t>Whistler, BC</t>
  </si>
  <si>
    <t>Downsview, ON</t>
  </si>
  <si>
    <t>Little Fox Lake, YK</t>
  </si>
  <si>
    <t>Longwoods, ON</t>
  </si>
  <si>
    <t>Egbert, ON</t>
  </si>
  <si>
    <t>GAPS-Megacities (n=20)</t>
  </si>
  <si>
    <t>Bangkok</t>
  </si>
  <si>
    <t>Bogota</t>
  </si>
  <si>
    <t>Mexico</t>
  </si>
  <si>
    <t>Table S5. Summary of globally reported SCCP, MCCP and LCCP concentrations in outdoor air in the studies reported since 2005. References are given at the end of the table.</t>
  </si>
  <si>
    <t>Number</t>
  </si>
  <si>
    <t>Paper Information</t>
  </si>
  <si>
    <t>Author</t>
  </si>
  <si>
    <t>Year published</t>
  </si>
  <si>
    <t>Sampling method</t>
  </si>
  <si>
    <t>Sampling location</t>
  </si>
  <si>
    <t>Sampling year</t>
  </si>
  <si>
    <t>Instrumental method</t>
  </si>
  <si>
    <t>SCCP Conc (pg/m3)</t>
  </si>
  <si>
    <t>MCCP Conc  (pg/m3)</t>
  </si>
  <si>
    <t>LCCP Conc ( (pg/m3)</t>
  </si>
  <si>
    <t>NOTES</t>
  </si>
  <si>
    <t>Gas/PUF (Range (Arithmetic mean))</t>
  </si>
  <si>
    <t>Particle/GFF (Range (Arithmetic mean))</t>
  </si>
  <si>
    <t>Gas/PUF (Range(Arithmetic mean))</t>
  </si>
  <si>
    <t>Spatial and Temporal Variability in Air Concentrations of Short-Chain (C10-C13) and Medium-Chain (C14-C17) Chlorinated n-Alkanes Measured in the U.K. Atmosphere</t>
  </si>
  <si>
    <t>Barber et al</t>
  </si>
  <si>
    <t>high-volume &amp; PUF-PAS</t>
  </si>
  <si>
    <t>GC-HRMS</t>
  </si>
  <si>
    <t>&lt;180-3400</t>
  </si>
  <si>
    <t>&lt;810-14000</t>
  </si>
  <si>
    <t>Concentrations at multiple locations were reported</t>
  </si>
  <si>
    <t>Occurrence and gas/particle partitioning of short- and medium-chain chlorinated paraffins in the atmosphere of Fildes Peninsula of Antarctica</t>
  </si>
  <si>
    <t>Ma et al</t>
  </si>
  <si>
    <t>high-volume</t>
  </si>
  <si>
    <t>Georgia King Island, Peninsula of Antarctica</t>
  </si>
  <si>
    <t>GC-MS</t>
  </si>
  <si>
    <t>7.8-18.8 (13.5)</t>
  </si>
  <si>
    <t>1.9-2.6 (1.7)</t>
  </si>
  <si>
    <t>3.0-4.5 (3.8)</t>
  </si>
  <si>
    <t>0.5-0.9 (0.7)</t>
  </si>
  <si>
    <t>NA</t>
  </si>
  <si>
    <t>Screening of Atmospheric Short- and Medium-Chain Chlorinated Paraffins in India and Pakistan using Polyurethane Foam Based Passive Air Sampler</t>
  </si>
  <si>
    <t>Chaemfa et al</t>
  </si>
  <si>
    <t>PUF-PAS</t>
  </si>
  <si>
    <t>India and Pakistan</t>
  </si>
  <si>
    <t>Both: ND-47400 (8110) India: (10200) Pakistan (5130)</t>
  </si>
  <si>
    <t>Both: ND-38200 (4830) India: (3620) Pakistan (4210)</t>
  </si>
  <si>
    <t>Fast Quantification of Chlorinated Paraffins in Environmental Samples by Direct Injection High-Resolution Mass Spectrometry with Pattern Deconvolution</t>
  </si>
  <si>
    <t>Bogdal et al</t>
  </si>
  <si>
    <t>PUF-PAS (Two samples)</t>
  </si>
  <si>
    <t>Urban air in Zurich, Switzerland</t>
  </si>
  <si>
    <t>APCI-QTOF-HRMS</t>
  </si>
  <si>
    <t>1500-3300</t>
  </si>
  <si>
    <t>2000-26000</t>
  </si>
  <si>
    <t>Monitoring of environmental contaminants in air and precipitation. Annual report 2017.</t>
  </si>
  <si>
    <t>Bohlin-Nizzetto et al</t>
  </si>
  <si>
    <t>several locations in Norway</t>
  </si>
  <si>
    <t>2014-2017</t>
  </si>
  <si>
    <t>GC-QTOF-HRMS</t>
  </si>
  <si>
    <t>Spatiotemporal Distribution and Alpine Behavior of Short Chain Chlorinated Paraffins in Air at Shergyla Mountain and Lhasa on the Tibetan Plateau of China</t>
  </si>
  <si>
    <t>Wu et al</t>
  </si>
  <si>
    <t>XAD-PAS</t>
  </si>
  <si>
    <t>Tibetan, China</t>
  </si>
  <si>
    <t>2012-2015</t>
  </si>
  <si>
    <t>132-1267 (229, 352, 696, 553 from 2012-2015)</t>
  </si>
  <si>
    <t>/</t>
  </si>
  <si>
    <t>Characterization of short- and medium-chain chlorinated paraffins in outdoor/indoor PM10/PM2.5/PM1.0 in Beijing, China</t>
  </si>
  <si>
    <t>Huang et al</t>
  </si>
  <si>
    <t>low-volume</t>
  </si>
  <si>
    <t>Beijing, China</t>
  </si>
  <si>
    <t>GC*GC-HRMS</t>
  </si>
  <si>
    <t>4100-28800</t>
  </si>
  <si>
    <t>300-5000</t>
  </si>
  <si>
    <t>Screening of Chlorinated Paraffins and Unsaturated Analogues in Commercial Mixtures: Confirmation of Their Occurrences in the Atmosphere</t>
  </si>
  <si>
    <t>Li et al</t>
  </si>
  <si>
    <t>Shenzhen, Guangdong province China</t>
  </si>
  <si>
    <t>2013-2014</t>
  </si>
  <si>
    <t>UPLC-QTOF-HRMS</t>
  </si>
  <si>
    <t>1110-39800 (5060)</t>
  </si>
  <si>
    <t>700-12200 (3530)</t>
  </si>
  <si>
    <t>250-8380 (2320)</t>
  </si>
  <si>
    <t>The atmospheric transport and pattern of Medium chain chlorinated paraffins at Shergyla Mountain on the Tibetan Plateau of China</t>
  </si>
  <si>
    <t>50-690 (131, 337, 429, and 421 from 2012-2015)</t>
  </si>
  <si>
    <t>Chlorinated paraffins in the indoor and outdoor atmospheric particles from the Pearl River Delta: Characteristics, sources, and human exposure risks</t>
  </si>
  <si>
    <t>Zhuo et al</t>
  </si>
  <si>
    <t>Pearl River Delta, China</t>
  </si>
  <si>
    <t>1600-27100 (6100)</t>
  </si>
  <si>
    <t>4500-180000 (15700)</t>
  </si>
  <si>
    <t>Long-Term Investigation of the Temporal Trends and Gas/Particle Partitioning of Short- and Medium-Chain Chlorinated Paraffins in Ambient Air of King George Island, Antarctica</t>
  </si>
  <si>
    <t>Jiang et al</t>
  </si>
  <si>
    <t>2014-2018</t>
  </si>
  <si>
    <t>63.1-4060 (1070)</t>
  </si>
  <si>
    <t>3.4-533 (105)</t>
  </si>
  <si>
    <t>&lt;0.26-27.5 (6.33)</t>
  </si>
  <si>
    <t>&lt;0.26-6.28 (1.6)</t>
  </si>
  <si>
    <t>Spatiotemporal variations of chlorinated paraffins in PM2.5 from Chinese cities: Implication of the shifting and upgrading of its industries</t>
  </si>
  <si>
    <t>Liu et al</t>
  </si>
  <si>
    <t>10 cities in China</t>
  </si>
  <si>
    <t>1980-274000 (19900)</t>
  </si>
  <si>
    <t>1270-312000 (15600)</t>
  </si>
  <si>
    <t>Spatial variation of short- and medium-chain chlorinated paraffins in ambient air across Australia</t>
  </si>
  <si>
    <t>Van Mourik et al</t>
  </si>
  <si>
    <t>APCI-qTOF-HRMS</t>
  </si>
  <si>
    <t>88-1300</t>
  </si>
  <si>
    <t>44-1700</t>
  </si>
  <si>
    <t>Spatial distribution and profile of atmospheric short-chain chlorinated paraffins in the Yangtze River Delta</t>
  </si>
  <si>
    <t>Niu et al</t>
  </si>
  <si>
    <t>Yangtze River Delta, China</t>
  </si>
  <si>
    <t>GC × GC-LRMS</t>
  </si>
  <si>
    <t>61 00-63000</t>
  </si>
  <si>
    <t>Size distribution and inhalation exposure of airborne particle-bound polybrominated diphenyl ethers, new brominated flame retardants, organophosphate esters, and chlorinated paraffins at urban open consumption place</t>
  </si>
  <si>
    <t>medium volume</t>
  </si>
  <si>
    <t>Xinxiang, Henan province China</t>
  </si>
  <si>
    <t>2017-2018</t>
  </si>
  <si>
    <t>3550-359000 (60400)</t>
  </si>
  <si>
    <t>1950-59800 (14200)</t>
  </si>
  <si>
    <t>Guidance on the Application of Polyurethane Foam Disk Passive Air Samplers for Measuring Nonane and Short-Chain Chlorinated Paraffins in Air: Results from a Screening Study in Urban Air</t>
  </si>
  <si>
    <t xml:space="preserve">Niu et al </t>
  </si>
  <si>
    <t>Toronto, Canada</t>
  </si>
  <si>
    <t>2015-2016</t>
  </si>
  <si>
    <t xml:space="preserve">500 -78,500 </t>
  </si>
  <si>
    <t>Spatial trends of chlorinated paraffins and dechloranes in air and soil in a tropical urban, suburban, and rural environment</t>
  </si>
  <si>
    <t>Nipen et al</t>
  </si>
  <si>
    <t>Dar es Salaam, Tanzania</t>
  </si>
  <si>
    <t>300-63000 (13000)</t>
  </si>
  <si>
    <t>&lt;400-35000 (5000)</t>
  </si>
  <si>
    <t>Air–soil exchange of and risks posed by short- and medium-chain chlorinated paraffins: Case study in a contaminated area in China</t>
  </si>
  <si>
    <t>Ai et al</t>
  </si>
  <si>
    <t>Zhoushan, China</t>
  </si>
  <si>
    <t>GC*GC-MS</t>
  </si>
  <si>
    <t>57000-208000</t>
  </si>
  <si>
    <t>1800-25000</t>
  </si>
  <si>
    <t>Land–Ocean Exchange Mechanism of Chlorinated Paraffins and Polycyclic Aromatic Hydrocarbons with Diverse Sources in a Coastal Zone Boundary Area, North China: The Role of Regional Atmospheric Transmission</t>
  </si>
  <si>
    <t>Qinhuangdao, China</t>
  </si>
  <si>
    <t>Sum Conc of SCCPs and MCCPs</t>
  </si>
  <si>
    <t>3.52-72.3 (ng/m3) G</t>
  </si>
  <si>
    <r>
      <t>1.72–44.9 ng/m </t>
    </r>
    <r>
      <rPr>
        <sz val="7"/>
        <rFont val="Arial"/>
        <family val="2"/>
      </rPr>
      <t>3</t>
    </r>
    <r>
      <rPr>
        <sz val="9"/>
        <rFont val="Arial"/>
        <family val="2"/>
      </rPr>
      <t> P tota</t>
    </r>
  </si>
  <si>
    <t>Gas/particle partitioning of short and medium chain chlorinated paraffins from a CP production plant using passive air sampler and occupational exposure assessment</t>
  </si>
  <si>
    <t>Yu et al</t>
  </si>
  <si>
    <t>PUF-PAS (self developed)</t>
  </si>
  <si>
    <t>a CP production plant in China</t>
  </si>
  <si>
    <t>59800-247200 (128800)</t>
  </si>
  <si>
    <t>3700-51900 (12000)</t>
  </si>
  <si>
    <t>132900-584500 (336600)</t>
  </si>
  <si>
    <t>18700-551900 (63600)</t>
  </si>
  <si>
    <t>The impact of three related emission industries on regional atmospheric chlorinated paraffins pollution</t>
  </si>
  <si>
    <t>five cities in China</t>
  </si>
  <si>
    <t>2016-2017</t>
  </si>
  <si>
    <t>No min-max (270000)</t>
  </si>
  <si>
    <t>No min-max (81000)</t>
  </si>
  <si>
    <t>Characterization of short-, medium- and long-chain chlorinated paraffins in ambient PM2.5 from the Pearl River Delta, China</t>
  </si>
  <si>
    <t>UPLC-QTOF &amp; GC-MS</t>
  </si>
  <si>
    <t>832-109000 (9830)</t>
  </si>
  <si>
    <t>1020-110000 (11200)</t>
  </si>
  <si>
    <t>173-17400 (1060)</t>
  </si>
  <si>
    <t>Calibration and Application of PUF Disk Passive Air Samplers To Assess Chlorinated Paraffins in Ambient Air in Australia, China, and Vietnam</t>
  </si>
  <si>
    <t>He et al</t>
  </si>
  <si>
    <t>Australia, China, Vietnam</t>
  </si>
  <si>
    <t>2013-2018</t>
  </si>
  <si>
    <t>&lt;200-1700</t>
  </si>
  <si>
    <t>300-930</t>
  </si>
  <si>
    <t>&lt;1000-16000</t>
  </si>
  <si>
    <t>Characterization and health risks of short- and medium-chain chlorinated paraffins in the gas and size-fractionated particulate phases in ambient air</t>
  </si>
  <si>
    <t>Zhou et al</t>
  </si>
  <si>
    <t>2022-2023</t>
  </si>
  <si>
    <t>57000-881000 (348000)</t>
  </si>
  <si>
    <t>Less detected</t>
  </si>
  <si>
    <t>30000-385000 (148000)</t>
  </si>
  <si>
    <t>Physicochemical properties dominating the behaviors of short/medium chain chlorinated paraffins in the atmosphere</t>
  </si>
  <si>
    <t>Zhang et al</t>
  </si>
  <si>
    <t>Dalian, Liaoning, China</t>
  </si>
  <si>
    <t>2018-2023</t>
  </si>
  <si>
    <t>580-17610 (3360)</t>
  </si>
  <si>
    <t>1260-22460 (4890)</t>
  </si>
  <si>
    <t>Spatial distribution and air-soil exchange of short and medium chain chlorinated paraffins in Lahore, Pakistan</t>
  </si>
  <si>
    <t>Tahir et al</t>
  </si>
  <si>
    <t>Lahore, Pakistan</t>
  </si>
  <si>
    <t>2020-2021</t>
  </si>
  <si>
    <t>&lt;2-2900</t>
  </si>
  <si>
    <t>&lt;2-1070</t>
  </si>
  <si>
    <t>Characterization of persistent organic contaminants in the atmosphere of Gadani's ship breaking yards and its surrounding: Implications for sustainable ship recycling practices</t>
  </si>
  <si>
    <t>Khan et al</t>
  </si>
  <si>
    <t>Gadani, Pakistan</t>
  </si>
  <si>
    <t>180-25600 (pg/sampler)</t>
  </si>
  <si>
    <t>The effect of COVID-19 epidemic and sandstorm on distribution of short-, medium-, and long-chain chlorinated paraffins in outdoor atmosphere of Xi'an, Northwest China</t>
  </si>
  <si>
    <t>Xi'an, China</t>
  </si>
  <si>
    <t>1600-16300 (9000)</t>
  </si>
  <si>
    <t>700-7800 (3500)</t>
  </si>
  <si>
    <t>1700-4600 (2800)</t>
  </si>
  <si>
    <t>600-8300 (3200)</t>
  </si>
  <si>
    <t>300-1300 (800)</t>
  </si>
  <si>
    <t>100-1100 (550)</t>
  </si>
  <si>
    <t>Occurrence and fate of atmospheric short/medium chain chlorinated paraffins: Size distribution and inhalation exposure</t>
  </si>
  <si>
    <t>Liang et al</t>
  </si>
  <si>
    <t>2019-2020</t>
  </si>
  <si>
    <t>500-17000</t>
  </si>
  <si>
    <t>200-2600</t>
  </si>
  <si>
    <t>Bee colonies map the short- and medium-chain chlorinated paraffin contamination from the apiary environment</t>
  </si>
  <si>
    <t>Dong et al</t>
  </si>
  <si>
    <t>No min-max (22000)</t>
  </si>
  <si>
    <t>No min-max (1600)</t>
  </si>
  <si>
    <t>Impact of anthropogenic activities on atmospheric chlorinated paraffins in Ghana using polyurethane foam disk - passive air sampler</t>
  </si>
  <si>
    <t>Ekow Arko et al</t>
  </si>
  <si>
    <t>Accra and Kumasi of Ghana</t>
  </si>
  <si>
    <t>50-15200 (1930)</t>
  </si>
  <si>
    <t>1780-240000 (12000)</t>
  </si>
  <si>
    <t>Short- and medium-chain polychlorinated alkanes in the air of Athens, Greece</t>
  </si>
  <si>
    <t>Balla et al</t>
  </si>
  <si>
    <t>Athens city, Greece</t>
  </si>
  <si>
    <t>UHPLC-FT-ICR-MS</t>
  </si>
  <si>
    <t>290-25500 (6920)</t>
  </si>
  <si>
    <t>870-8580</t>
  </si>
  <si>
    <t>1100-19000 (5110)</t>
  </si>
  <si>
    <t>4810-33300</t>
  </si>
  <si>
    <t>References</t>
  </si>
  <si>
    <r>
      <t xml:space="preserve">Ai, Q., Zhang, P., Gao, L., Zhou, X., Liu, Y., Huang, D., Qiao, L., Weng, J., and Zheng, M. (2022). Air–soil exchange of and risks posed by short- and medium-chain chlorinated paraffins: Case study in a contaminated area in China. </t>
    </r>
    <r>
      <rPr>
        <i/>
        <sz val="12"/>
        <rFont val="Aptos"/>
        <family val="2"/>
      </rPr>
      <t>Chemosphere, 297</t>
    </r>
    <r>
      <rPr>
        <sz val="12"/>
        <rFont val="Aptos"/>
        <family val="2"/>
      </rPr>
      <t>, 134230.</t>
    </r>
  </si>
  <si>
    <r>
      <t xml:space="preserve">Arko, W. E., Zhao, S., Ma, J., Tian, L., Asante, K. A., Amoah, D. K., Qi, S., and Zhang, G. (2024). Impact of anthropogenic activities on atmospheric chlorinated paraffins in Ghana using polyurethane foam disk - passive air sampler. </t>
    </r>
    <r>
      <rPr>
        <i/>
        <sz val="12"/>
        <rFont val="Aptos"/>
        <family val="2"/>
      </rPr>
      <t>Science of The Total Environment, 954</t>
    </r>
    <r>
      <rPr>
        <sz val="12"/>
        <rFont val="Aptos"/>
        <family val="2"/>
      </rPr>
      <t>, 176252.</t>
    </r>
  </si>
  <si>
    <r>
      <t xml:space="preserve">Balla, D., Costopoulou, D., Perkons, I., Saraga, D., Zacs, D., Voutsa, D., Leondiadis, L., and Maggos, T. (2025). Short- and medium-chain polychlorinated alkanes in the air of Athens, Greece. </t>
    </r>
    <r>
      <rPr>
        <i/>
        <sz val="12"/>
        <rFont val="Aptos"/>
        <family val="2"/>
      </rPr>
      <t>Chemosphere, 373</t>
    </r>
    <r>
      <rPr>
        <sz val="12"/>
        <rFont val="Aptos"/>
        <family val="2"/>
      </rPr>
      <t>, 144162.</t>
    </r>
  </si>
  <si>
    <r>
      <t xml:space="preserve">Barber, J. L., Sweetman, A. J., Thomas, G. O., Braekevelt, E., Stern, G. A., and Jones, K. C. (2005). Spatial and Temporal Variability in Air Concentrations of Short-Chain (C10−C13) and Medium-Chain (C14−C17) Chlorinated n-Alkanes Measured in the U.K. Atmosphere. </t>
    </r>
    <r>
      <rPr>
        <i/>
        <sz val="12"/>
        <rFont val="Aptos"/>
        <family val="2"/>
      </rPr>
      <t>Environmental Science &amp; Technology, 39</t>
    </r>
    <r>
      <rPr>
        <sz val="12"/>
        <rFont val="Aptos"/>
        <family val="2"/>
      </rPr>
      <t>(12), 4407-4415.</t>
    </r>
  </si>
  <si>
    <r>
      <t xml:space="preserve">Bogdal, C., Alsberg, T., Diefenbacher, P. S., MacLeod, M., and Berger, U. (2015). Fast Quantification of Chlorinated Paraffins in Environmental Samples by Direct Injection High-Resolution Mass Spectrometry with Pattern Deconvolution. </t>
    </r>
    <r>
      <rPr>
        <i/>
        <sz val="12"/>
        <rFont val="Aptos"/>
        <family val="2"/>
      </rPr>
      <t>Analytical Chemistry, 87</t>
    </r>
    <r>
      <rPr>
        <sz val="12"/>
        <rFont val="Aptos"/>
        <family val="2"/>
      </rPr>
      <t>(5), 2852-2860.</t>
    </r>
  </si>
  <si>
    <t>Bohlin-Nizzetto, P.; Aas, W.; Warner, N. 2017 Monitoring of environmental contaminants in air and precipitation, annual report 2016. https://nilu.com/wp-content/uploads/dnn/17-2017-HMPOP2016_MilDir_FINAL.pdf</t>
  </si>
  <si>
    <r>
      <rPr>
        <sz val="7"/>
        <rFont val="Times New Roman"/>
        <family val="1"/>
      </rPr>
      <t xml:space="preserve"> </t>
    </r>
    <r>
      <rPr>
        <sz val="12"/>
        <rFont val="Aptos"/>
        <family val="2"/>
      </rPr>
      <t xml:space="preserve">Chaemfa, C., Xu, Y., Li, J., Chakraborty, P., Hussain Syed, J., Naseem Malik, R., Wang, Y., Tian, C., Zhang, G., and Jones, K. C. (2014). Screening of Atmospheric Short- and Medium-Chain Chlorinated Paraffins in India and Pakistan using Polyurethane Foam Based Passive Air Sampler. </t>
    </r>
    <r>
      <rPr>
        <i/>
        <sz val="12"/>
        <rFont val="Aptos"/>
        <family val="2"/>
      </rPr>
      <t>Environmental Science &amp; Technology, 48</t>
    </r>
    <r>
      <rPr>
        <sz val="12"/>
        <rFont val="Aptos"/>
        <family val="2"/>
      </rPr>
      <t>(9), 4799-4808.</t>
    </r>
  </si>
  <si>
    <r>
      <t xml:space="preserve">Dong, S., Qi, S., Zhao, Y., Zhang, S., Wu, X., Cao, J., Zou, Y., Wang, Y., Xia, S., Wang, P., and Wu, L. (2024). Bee colonies map the short- and medium-chain chlorinated paraffin contamination from the apiary environment. </t>
    </r>
    <r>
      <rPr>
        <i/>
        <sz val="12"/>
        <rFont val="Aptos"/>
        <family val="2"/>
      </rPr>
      <t>Science of The Total Environment, 926</t>
    </r>
    <r>
      <rPr>
        <sz val="12"/>
        <rFont val="Aptos"/>
        <family val="2"/>
      </rPr>
      <t>, 171846.</t>
    </r>
  </si>
  <si>
    <r>
      <t xml:space="preserve">He, C., Thai, P. K., Bertrand, L., Jayarathne, A., van Mourik, L., Phuc, D. H., Banks, A., Mueller, J. F., and Wang, X. F. (2023). Calibration and Application of PUF Disk Passive Air Samplers To Assess Chlorinated Paraffins in Ambient Air in Australia, China, and Vietnam. </t>
    </r>
    <r>
      <rPr>
        <i/>
        <sz val="12"/>
        <rFont val="Aptos"/>
        <family val="2"/>
      </rPr>
      <t>Environmental Science &amp; Technology</t>
    </r>
    <r>
      <rPr>
        <sz val="12"/>
        <rFont val="Aptos"/>
        <family val="2"/>
      </rPr>
      <t>.</t>
    </r>
  </si>
  <si>
    <r>
      <t xml:space="preserve">Huang, H., Gao, L., Xia, D., Qiao, L., Wang, R., Su, G., Liu, W., Liu, G., and Zheng, M. (2017). Characterization of short- and medium-chain chlorinated paraffins in outdoor/indoor PM10/PM2.5/PM1.0 in Beijing, China. </t>
    </r>
    <r>
      <rPr>
        <i/>
        <sz val="12"/>
        <rFont val="Aptos"/>
        <family val="2"/>
      </rPr>
      <t>Environmental Pollution, 225</t>
    </r>
    <r>
      <rPr>
        <sz val="12"/>
        <rFont val="Aptos"/>
        <family val="2"/>
      </rPr>
      <t>, 674-680.</t>
    </r>
  </si>
  <si>
    <r>
      <t xml:space="preserve">Huang, J., Zhao, L., Shi, Y., Zeng, X., Sun, W., Zhao, X., Liu, R., Wu, Q., Dong, G., Chen, D., and Liu, X. (2023). Characterization of short-, medium- and long-chain chlorinated paraffins in ambient PM2.5 from the Pearl River Delta, China. </t>
    </r>
    <r>
      <rPr>
        <i/>
        <sz val="12"/>
        <rFont val="Aptos"/>
        <family val="2"/>
      </rPr>
      <t>Environment International, 175</t>
    </r>
    <r>
      <rPr>
        <sz val="12"/>
        <rFont val="Aptos"/>
        <family val="2"/>
      </rPr>
      <t>, 107932.</t>
    </r>
  </si>
  <si>
    <r>
      <t xml:space="preserve">Jiang, L., Gao, W., Ma, X., Wang, Y., Wang, C., Li, Y., Yang, R., Fu, J., Shi, J., Zhang, Q., Wang, Y., and Jiang, G. (2021). Long-Term Investigation of the Temporal Trends and Gas/Particle Partitioning of Short- and Medium-Chain Chlorinated Paraffins in Ambient Air of King George Island, Antarctica. </t>
    </r>
    <r>
      <rPr>
        <i/>
        <sz val="12"/>
        <rFont val="Aptos"/>
        <family val="2"/>
      </rPr>
      <t>Environ. Sci. Technol., 55</t>
    </r>
    <r>
      <rPr>
        <sz val="12"/>
        <rFont val="Aptos"/>
        <family val="2"/>
      </rPr>
      <t>, 230.</t>
    </r>
  </si>
  <si>
    <r>
      <t xml:space="preserve">Jiang, L., Ma, X., Wang, Y., Gao, W., Liao, C., Gong, Y., and Jiang, G. (2022). Land–Ocean Exchange Mechanism of Chlorinated Paraffins and Polycyclic Aromatic Hydrocarbons with Diverse Sources in a Coastal Zone Boundary Area, North China: The Role of Regional Atmospheric Transmission. </t>
    </r>
    <r>
      <rPr>
        <i/>
        <sz val="12"/>
        <rFont val="Aptos"/>
        <family val="2"/>
      </rPr>
      <t>Environmental Science &amp; Technology, 56</t>
    </r>
    <r>
      <rPr>
        <sz val="12"/>
        <rFont val="Aptos"/>
        <family val="2"/>
      </rPr>
      <t>(18), 12852-12862.</t>
    </r>
  </si>
  <si>
    <r>
      <t xml:space="preserve">Li, Q., Guo, M., Song, H., Cui, J., Zhan, M., Zou, Y., Li, J., and Zhang, G. (2021). Size distribution and inhalation exposure of airborne particle-bound polybrominated diphenyl ethers, new brominated flame retardants, organophosphate esters, and chlorinated paraffins at urban open consumption place. </t>
    </r>
    <r>
      <rPr>
        <i/>
        <sz val="12"/>
        <rFont val="Aptos"/>
        <family val="2"/>
      </rPr>
      <t>Science of The Total Environment, 794</t>
    </r>
    <r>
      <rPr>
        <sz val="12"/>
        <rFont val="Aptos"/>
        <family val="2"/>
      </rPr>
      <t>, 148695.</t>
    </r>
  </si>
  <si>
    <r>
      <t xml:space="preserve">Li, Q., Jiang, S., Li, Y., Su, J., Shangguan, J., Zhan, M., Wang, Y., Su, X., Li, J., and Zhang, G. (2023). The impact of three related emission industries on regional atmospheric chlorinated paraffins pollution. </t>
    </r>
    <r>
      <rPr>
        <i/>
        <sz val="12"/>
        <rFont val="Aptos"/>
        <family val="2"/>
      </rPr>
      <t>Environmental Pollution, 316</t>
    </r>
    <r>
      <rPr>
        <sz val="12"/>
        <rFont val="Aptos"/>
        <family val="2"/>
      </rPr>
      <t>, 120564.</t>
    </r>
  </si>
  <si>
    <r>
      <t xml:space="preserve">Li, T., Gao, S., Ben, Y., Zhang, H., Kang, Q., and Wan, Y. (2018). Screening of Chlorinated Paraffins and Unsaturated Analogues in Commercial Mixtures: Confirmation of Their Occurrences in the Atmosphere. </t>
    </r>
    <r>
      <rPr>
        <i/>
        <sz val="12"/>
        <rFont val="Aptos"/>
        <family val="2"/>
      </rPr>
      <t>Environmental Science &amp; Technology, 52</t>
    </r>
    <r>
      <rPr>
        <sz val="12"/>
        <rFont val="Aptos"/>
        <family val="2"/>
      </rPr>
      <t>(4), 1862-1870.</t>
    </r>
  </si>
  <si>
    <r>
      <t xml:space="preserve">Liang, N., Cao, R., Jiang, N., Shi, C., Guo, Z., Gao, Y., Zhang, R., Zhang, H., Chen, J., and Geng, N. (2024). Occurrence and fate of atmospheric short/medium chain chlorinated paraffins: Size distribution and inhalation exposure. </t>
    </r>
    <r>
      <rPr>
        <i/>
        <sz val="12"/>
        <rFont val="Aptos"/>
        <family val="2"/>
      </rPr>
      <t>Science of The Total Environment, 954</t>
    </r>
    <r>
      <rPr>
        <sz val="12"/>
        <rFont val="Aptos"/>
        <family val="2"/>
      </rPr>
      <t>, 176507.</t>
    </r>
  </si>
  <si>
    <r>
      <t xml:space="preserve">Liu, D., Li, Q., Cheng, Z., Li, K., Li, J., and Zhang, G. (2020). Spatiotemporal variations of chlorinated paraffins in PM2.5 from Chinese cities: Implication of the shifting and upgrading of its industries. </t>
    </r>
    <r>
      <rPr>
        <i/>
        <sz val="12"/>
        <rFont val="Aptos"/>
        <family val="2"/>
      </rPr>
      <t>Environmental Pollution, 259</t>
    </r>
    <r>
      <rPr>
        <sz val="12"/>
        <rFont val="Aptos"/>
        <family val="2"/>
      </rPr>
      <t>, 113853.</t>
    </r>
  </si>
  <si>
    <r>
      <t xml:space="preserve">Liu, X., Huang, X., Song, H., Wang, J., Li, J., Li, X., Dong, Z., Xing, L., and Cao, J. (2024). The effect of COVID-19 epidemic and sandstorm on distribution of short-, medium-, and long-chain chlorinated paraffins in outdoor atmosphere of Xi'an, Northwest China. </t>
    </r>
    <r>
      <rPr>
        <i/>
        <sz val="12"/>
        <rFont val="Aptos"/>
        <family val="2"/>
      </rPr>
      <t>Atmospheric Environment, 338</t>
    </r>
    <r>
      <rPr>
        <sz val="12"/>
        <rFont val="Aptos"/>
        <family val="2"/>
      </rPr>
      <t>, 120810.</t>
    </r>
  </si>
  <si>
    <r>
      <t xml:space="preserve">Ma, X., Zhang, H., Zhou, H., Na, G., Wang, Z., Chen, C., Chen, J., and Chen, J. (2014). Occurrence and gas/particle partitioning of short- and medium-chain chlorinated paraffins in the atmosphere of Fildes Peninsula of Antarctica. </t>
    </r>
    <r>
      <rPr>
        <i/>
        <sz val="12"/>
        <rFont val="Aptos"/>
        <family val="2"/>
      </rPr>
      <t>Atmospheric Environment, 90</t>
    </r>
    <r>
      <rPr>
        <sz val="12"/>
        <rFont val="Aptos"/>
        <family val="2"/>
      </rPr>
      <t>, 10-15.</t>
    </r>
  </si>
  <si>
    <r>
      <t xml:space="preserve">Nipen, M., Vogt, R. D., Bohlin-Nizzetto, P., Borgå, K., Mwakalapa, E. B., Borgen, A. R., Jørgensen, S. J., Ntapanta, S. M., Mmochi, A. J., Schlabach, M., and Breivik, K. (2022). Spatial trends of chlorinated paraffins and dechloranes in air and soil in a tropical urban, suburban, and rural environment. </t>
    </r>
    <r>
      <rPr>
        <i/>
        <sz val="12"/>
        <rFont val="Aptos"/>
        <family val="2"/>
      </rPr>
      <t>Environmental Pollution, 292</t>
    </r>
    <r>
      <rPr>
        <sz val="12"/>
        <rFont val="Aptos"/>
        <family val="2"/>
      </rPr>
      <t>, 118298.</t>
    </r>
  </si>
  <si>
    <t>Niu, S., Chen, R., Zou, Y., Dong, L., Hai, R., and Huang, Y. (2020). Spatial distribution and profile of atmospheric short-chain chlorinated paraffins in the Yangtze River Delta. Environmental pollution, 259, 113958.</t>
  </si>
  <si>
    <t>Niu, S., Harner, T., Chen, R., Parnis, J. M., Saini, A., and Hageman, K. (2021b). Guidance on the Application of Polyurethane Foam Disk Passive Air Samplers for Measuring Nonane and Short-Chain Chlorinated Paraffins in Air: Results from a Screening Study in Urban Air. Environmental Science &amp; Technology, 55(17), 11693–11702.</t>
  </si>
  <si>
    <r>
      <t xml:space="preserve">Shakoor Khan, A., Akbar Khan, S., Abbasi, A., Hajjar, D., Makki, A. A., Almahasheer, H., Moursy, A. R. A., and Jiménez-Ballesta, R. (2024). Characterization of persistent organic contaminants in the atmosphere of Gadani's ship breaking yards and its surrounding: Implications for sustainable ship recycling practices. </t>
    </r>
    <r>
      <rPr>
        <i/>
        <sz val="12"/>
        <rFont val="Aptos"/>
        <family val="2"/>
      </rPr>
      <t>Environment International, 185</t>
    </r>
    <r>
      <rPr>
        <sz val="12"/>
        <rFont val="Aptos"/>
        <family val="2"/>
      </rPr>
      <t>, 108531.</t>
    </r>
  </si>
  <si>
    <r>
      <t xml:space="preserve">Tahir, A., Abbasi, N. A., He, C., and Ahmad, S. R. (2024). Spatial distribution and air-soil exchange of short and medium chain chlorinated paraffins in Lahore, Pakistan. </t>
    </r>
    <r>
      <rPr>
        <i/>
        <sz val="12"/>
        <rFont val="Aptos"/>
        <family val="2"/>
      </rPr>
      <t>Science of The Total Environment, 953</t>
    </r>
    <r>
      <rPr>
        <sz val="12"/>
        <rFont val="Aptos"/>
        <family val="2"/>
      </rPr>
      <t>, 176054.</t>
    </r>
  </si>
  <si>
    <r>
      <t xml:space="preserve">van Mourik, L. M., Wang, X., Paxman, C., Leonards, P. E. G., Wania, F., de Boer, J., and Mueller, J. F. (2020). Spatial Variation of Short- and Medium-Chain Chlorinated Paraffins in Ambient Air across Australia. </t>
    </r>
    <r>
      <rPr>
        <i/>
        <sz val="12"/>
        <rFont val="Aptos"/>
        <family val="2"/>
      </rPr>
      <t>Environ. Pollut., 261</t>
    </r>
    <r>
      <rPr>
        <sz val="12"/>
        <rFont val="Aptos"/>
        <family val="2"/>
      </rPr>
      <t>, 114141.</t>
    </r>
  </si>
  <si>
    <r>
      <t xml:space="preserve">Wu, J., Gao, W., Liang, Y., Fu, J., Gao, Y., Wang, Y., and Jiang, G. (2017). Spatiotemporal Distribution and Alpine Behavior of Short Chain Chlorinated Paraffins in Air at Shergyla Mountain and Lhasa on the Tibetan Plateau of China. </t>
    </r>
    <r>
      <rPr>
        <i/>
        <sz val="12"/>
        <rFont val="Aptos"/>
        <family val="2"/>
      </rPr>
      <t>Environmental Science &amp; Technology, 51</t>
    </r>
    <r>
      <rPr>
        <sz val="12"/>
        <rFont val="Aptos"/>
        <family val="2"/>
      </rPr>
      <t>(19), 11136-11144.</t>
    </r>
  </si>
  <si>
    <t>Wu, J., Cao, D., Gao, W., Lv, K., Liang, Y., Fu, J., Gao, Y., Wang, Y., and Jiang, G. (2019). The atmospheric transport and pattern of Medium chain chlorinated paraffins at Shergyla Mountain on the Tibetan Plateau of China. Environmental Pollution, 245, 46-52.</t>
  </si>
  <si>
    <r>
      <t xml:space="preserve">Yu, S., Gao, Y., Zhu, X., Yu, H., Zhang, Y., and Chen, J. (2023). Gas/particle partitioning of short and medium chain chlorinated paraffins from a CP production plant using passive air sampler and occupational exposure assessment. </t>
    </r>
    <r>
      <rPr>
        <i/>
        <sz val="12"/>
        <rFont val="Aptos"/>
        <family val="2"/>
      </rPr>
      <t>Science of The Total Environment, 858</t>
    </r>
    <r>
      <rPr>
        <sz val="12"/>
        <rFont val="Aptos"/>
        <family val="2"/>
      </rPr>
      <t>, 159875.</t>
    </r>
  </si>
  <si>
    <r>
      <t xml:space="preserve">Zhang, Z., Geng, N., Ning, C., Zhu, X., Zhang, H., Chen, J., and Cao, R. (2024). Physicochemical properties dominating the behaviors of short/medium chain chlorinated paraffins in the atmosphere. </t>
    </r>
    <r>
      <rPr>
        <i/>
        <sz val="12"/>
        <rFont val="Aptos"/>
        <family val="2"/>
      </rPr>
      <t>Journal of Hazardous Materials, 477</t>
    </r>
    <r>
      <rPr>
        <sz val="12"/>
        <rFont val="Aptos"/>
        <family val="2"/>
      </rPr>
      <t>, 135335.</t>
    </r>
  </si>
  <si>
    <r>
      <t xml:space="preserve">Zhou, T., Yang, Q., Weng, J., Gao, L., Liu, Y., Xu, M., Zhao, B., and Zheng, M. (2024). Characterization and health risks of short- and medium-chain chlorinated paraffins in the gas and size-fractionated particulate phases in ambient air. </t>
    </r>
    <r>
      <rPr>
        <i/>
        <sz val="12"/>
        <rFont val="Aptos"/>
        <family val="2"/>
      </rPr>
      <t>Chemosphere, 358</t>
    </r>
    <r>
      <rPr>
        <sz val="12"/>
        <rFont val="Aptos"/>
        <family val="2"/>
      </rPr>
      <t>, 142225.</t>
    </r>
  </si>
  <si>
    <r>
      <t xml:space="preserve">Zhuo, M., Ma, S., Li, G., Yu, Y., and An, T. (2019). Chlorinated paraffins in the indoor and outdoor atmospheric particles from the Pearl River Delta: Characteristics, sources, and human exposure risks. </t>
    </r>
    <r>
      <rPr>
        <i/>
        <sz val="12"/>
        <rFont val="Aptos"/>
        <family val="2"/>
      </rPr>
      <t>Sci Total Environ, 650</t>
    </r>
    <r>
      <rPr>
        <sz val="12"/>
        <rFont val="Aptos"/>
        <family val="2"/>
      </rPr>
      <t>(Pt 1), 1041-1049.</t>
    </r>
  </si>
  <si>
    <r>
      <rPr>
        <b/>
        <sz val="11"/>
        <color theme="1"/>
        <rFont val="Aptos Narrow"/>
        <family val="2"/>
        <scheme val="minor"/>
      </rPr>
      <t>Text S1: Results of method optimization</t>
    </r>
    <r>
      <rPr>
        <sz val="11"/>
        <color theme="1"/>
        <rFont val="Aptos Narrow"/>
        <family val="2"/>
        <scheme val="minor"/>
      </rPr>
      <t xml:space="preserve">
The results of the instrumental method optimization can be seen in Figure S2. Tuned parameters included capillary voltage, vaporizer temperature, ion transfer tube temperature, sheath/auxiliary gas flow, and LC mobile phase gradient. Post-optimization, the peak shape for CP signals was significantly cleaner and the sensitivity was improved by 1 to 2 orders of magnitude. This dramatic improvement to peak shape was also what allowed for the use of R scripts for data processing, as it minimized the need for laborious and time-consuming manual verification of peak identity.</t>
    </r>
  </si>
  <si>
    <t>Text S2: Quantificaton method</t>
  </si>
  <si>
    <t>For each technical mixture, peak areas of the most abundant isotope of each congener are collected and normalized by the peak area of the mass-labelled internal standard 13C10-anti-DP, which was added to every standard solution and spiked into every sample at the same concentration.</t>
  </si>
  <si>
    <t>The full area of each detected congener is then estimated by dividing the normalized area by the natural percent abundance of the isotope peak detected.</t>
  </si>
  <si>
    <t>The response factor (RF) for each technical mixture is calculated by dividing the sum of all congener peak areas in the mixture by the concentration used.</t>
  </si>
  <si>
    <t xml:space="preserve">Measured chlorine content for the technical mixture was calculated from the exact mass % of chlorine for each congener using Eq. 4. As CP congeners with fewer chlorines (&lt;5) are more difficult to detect, this method does tend to overestimate the chlorine contents of technical mixtures with lower degrees of chlorination. </t>
  </si>
  <si>
    <t>The exact mass % of chlorine for each congener was obtained using Eq. 5:</t>
  </si>
  <si>
    <t>The RF was then plotted against the %Cl for each pair of mixtures containing the same CA chain lengths, and linear regression was performed to obtain three different versions of Eq. 6, one each for SCCPs, MCCPs, and LCCPs. These plots are shown in Figure S3.</t>
  </si>
  <si>
    <t xml:space="preserve">Quantification of SCCPs, MCCPs, or LCCPs  in each sample was then performed by first applying Eqs. 1, 2, and 4 to obtain the overall %Cl of CAs in the sample, then using the appropriate version of Eq. 6 to calculate the Sample RF. Finally, the concentration of SCCPs, MCCPs, or LCCPs in the sample was calculated from the Sample RF using Eq. 7. </t>
  </si>
  <si>
    <t>The final output of the R script is a table containing: sample IDs, sample CA concentrations grouped by chain length category (SCCP, MCCP, or LCCP), individual congener concentrations, m/z, formulae, and retention times.</t>
  </si>
  <si>
    <t xml:space="preserve">Figure S4:Comparison of concentrations (during 2023) of total measured CPs as shown in box and whisker plots across the Northern Hemisphere (excluding Lagos and Beijing) and Southern Hemisphere. Yellow triangle markers indicate the average; top, middle and bottom lines of the boxes show 75th percentiles, medians and 25th percentiles, respectively, and whiskers represent the minimum and maximum total concentration. N represents the number of sites sampled in the given Hemisphere. </t>
  </si>
  <si>
    <t>PUF Disk Effective Air Volume Calculation for Chlorinated Paraffins</t>
  </si>
  <si>
    <t xml:space="preserve">"Right Side of Template" </t>
  </si>
  <si>
    <r>
      <t>Note: The Log K</t>
    </r>
    <r>
      <rPr>
        <b/>
        <vertAlign val="subscript"/>
        <sz val="16"/>
        <color rgb="FF000000"/>
        <rFont val="Calibri"/>
        <family val="2"/>
      </rPr>
      <t>OA</t>
    </r>
    <r>
      <rPr>
        <b/>
        <sz val="16"/>
        <color rgb="FF000000"/>
        <rFont val="Calibri"/>
        <family val="2"/>
      </rPr>
      <t>- log K</t>
    </r>
    <r>
      <rPr>
        <b/>
        <vertAlign val="subscript"/>
        <sz val="16"/>
        <color rgb="FF000000"/>
        <rFont val="Calibri"/>
        <family val="2"/>
      </rPr>
      <t xml:space="preserve">PUF-air </t>
    </r>
    <r>
      <rPr>
        <b/>
        <sz val="16"/>
        <color rgb="FF000000"/>
        <rFont val="Calibri"/>
        <family val="2"/>
      </rPr>
      <t xml:space="preserve"> relationship was confirmed to be applicabale still in the recent paper by Francisco et al 2017 (logK</t>
    </r>
    <r>
      <rPr>
        <b/>
        <vertAlign val="subscript"/>
        <sz val="16"/>
        <color rgb="FF000000"/>
        <rFont val="Calibri"/>
        <family val="2"/>
      </rPr>
      <t>(PUF-A)</t>
    </r>
    <r>
      <rPr>
        <b/>
        <sz val="16"/>
        <color rgb="FF000000"/>
        <rFont val="Calibri"/>
        <family val="2"/>
      </rPr>
      <t xml:space="preserve"> = 0.6574 logK</t>
    </r>
    <r>
      <rPr>
        <b/>
        <vertAlign val="subscript"/>
        <sz val="16"/>
        <color rgb="FF000000"/>
        <rFont val="Calibri"/>
        <family val="2"/>
      </rPr>
      <t>OA</t>
    </r>
    <r>
      <rPr>
        <b/>
        <sz val="16"/>
        <color rgb="FF000000"/>
        <rFont val="Calibri"/>
        <family val="2"/>
      </rPr>
      <t xml:space="preserve">+1.2946 ). </t>
    </r>
  </si>
  <si>
    <t xml:space="preserve">Updated: </t>
  </si>
  <si>
    <t>Version</t>
  </si>
  <si>
    <t>2025_v1</t>
  </si>
  <si>
    <t xml:space="preserve">Questions &amp; Suggetions? </t>
  </si>
  <si>
    <t>tom.harner@ec.gc.ca</t>
  </si>
  <si>
    <r>
      <rPr>
        <b/>
        <i/>
        <u/>
        <sz val="12"/>
        <color rgb="FFC00000"/>
        <rFont val="Arial"/>
        <family val="2"/>
      </rPr>
      <t>Note on particle phase sampling</t>
    </r>
    <r>
      <rPr>
        <b/>
        <sz val="12"/>
        <rFont val="Arial"/>
        <family val="2"/>
      </rPr>
      <t xml:space="preserve">: The section below can be used to estimate the particle-gas partitioning of target compounds based on the Koa approach. It can also be used to correct sampling rates for particle associated chemicals, if necessary.  However, recent studies have shown that particle-phase and gas-phase compounds are sampled at the same rate by the GAPS type sampler (Harner et al., Atmos. Environ. 2013; Harner et al., Organohalogen Compds, 2014; Markovic et al., 2016).  In which case the value of </t>
    </r>
    <r>
      <rPr>
        <b/>
        <sz val="12"/>
        <rFont val="Symbol"/>
        <family val="1"/>
        <charset val="2"/>
      </rPr>
      <t>f</t>
    </r>
    <r>
      <rPr>
        <b/>
        <sz val="12"/>
        <rFont val="Arial"/>
        <family val="2"/>
      </rPr>
      <t xml:space="preserve"> </t>
    </r>
    <r>
      <rPr>
        <b/>
        <vertAlign val="subscript"/>
        <sz val="12"/>
        <rFont val="Arial"/>
        <family val="2"/>
      </rPr>
      <t>R,P</t>
    </r>
    <r>
      <rPr>
        <b/>
        <sz val="12"/>
        <rFont val="Arial"/>
        <family val="2"/>
      </rPr>
      <t xml:space="preserve"> below =1</t>
    </r>
  </si>
  <si>
    <t>amandeep.saini@ec.gc.ca</t>
  </si>
  <si>
    <r>
      <rPr>
        <b/>
        <i/>
        <u/>
        <sz val="12"/>
        <color rgb="FFC00000"/>
        <rFont val="Aptos Narrow"/>
        <family val="2"/>
        <scheme val="minor"/>
      </rPr>
      <t>How to apply this tab</t>
    </r>
    <r>
      <rPr>
        <b/>
        <sz val="12"/>
        <rFont val="Aptos Narrow"/>
        <family val="2"/>
        <scheme val="minor"/>
      </rPr>
      <t>: Enter site-specific values into the tables directly below "INPUT" (green headers, yellow columns); the site-specific air volume (m3) results will be shown in the first set of tables directly below "OUTPUT" for the following compounds using PUF/SIP disks; To obtain site-specific air concentrations (ng/m3) for numerous sites over an extended period, enter deployment time, average temperature, and sampling rate in tables to the right of the arrows.</t>
    </r>
  </si>
  <si>
    <r>
      <t>Formula for calculation of PUF disk effective air volume, V</t>
    </r>
    <r>
      <rPr>
        <b/>
        <i/>
        <vertAlign val="subscript"/>
        <sz val="14"/>
        <rFont val="Arial"/>
        <family val="2"/>
      </rPr>
      <t>air</t>
    </r>
    <r>
      <rPr>
        <b/>
        <i/>
        <sz val="12"/>
        <rFont val="Arial"/>
        <family val="2"/>
      </rPr>
      <t>:</t>
    </r>
  </si>
  <si>
    <t>INPUT:</t>
  </si>
  <si>
    <t xml:space="preserve"> </t>
  </si>
  <si>
    <r>
      <t>V</t>
    </r>
    <r>
      <rPr>
        <b/>
        <vertAlign val="subscript"/>
        <sz val="14"/>
        <color rgb="FFC00000"/>
        <rFont val="Arial"/>
        <family val="2"/>
      </rPr>
      <t>air</t>
    </r>
    <r>
      <rPr>
        <b/>
        <sz val="11"/>
        <color rgb="FFC00000"/>
        <rFont val="Arial"/>
        <family val="2"/>
      </rPr>
      <t xml:space="preserve"> = (K'</t>
    </r>
    <r>
      <rPr>
        <b/>
        <vertAlign val="subscript"/>
        <sz val="14"/>
        <color rgb="FFC00000"/>
        <rFont val="Arial"/>
        <family val="2"/>
      </rPr>
      <t>psm-a</t>
    </r>
    <r>
      <rPr>
        <b/>
        <sz val="11"/>
        <color rgb="FFC00000"/>
        <rFont val="Arial"/>
        <family val="2"/>
      </rPr>
      <t>) × (Volume of PSM) × {1 - exp[-(Time) × (k</t>
    </r>
    <r>
      <rPr>
        <b/>
        <vertAlign val="subscript"/>
        <sz val="12"/>
        <color rgb="FFC00000"/>
        <rFont val="Arial"/>
        <family val="2"/>
      </rPr>
      <t>A</t>
    </r>
    <r>
      <rPr>
        <b/>
        <sz val="11"/>
        <color rgb="FFC00000"/>
        <rFont val="Arial"/>
        <family val="2"/>
      </rPr>
      <t>)/(K'</t>
    </r>
    <r>
      <rPr>
        <b/>
        <vertAlign val="subscript"/>
        <sz val="14"/>
        <color rgb="FFC00000"/>
        <rFont val="Arial"/>
        <family val="2"/>
      </rPr>
      <t>psm-a</t>
    </r>
    <r>
      <rPr>
        <b/>
        <sz val="11"/>
        <color rgb="FFC00000"/>
        <rFont val="Arial"/>
        <family val="2"/>
      </rPr>
      <t>)/(Dfilm)]}</t>
    </r>
  </si>
  <si>
    <r>
      <t>where K'</t>
    </r>
    <r>
      <rPr>
        <vertAlign val="subscript"/>
        <sz val="14"/>
        <rFont val="Arial"/>
        <family val="2"/>
      </rPr>
      <t>psm-a</t>
    </r>
    <r>
      <rPr>
        <sz val="11"/>
        <rFont val="Arial"/>
        <family val="2"/>
      </rPr>
      <t xml:space="preserve"> = (K</t>
    </r>
    <r>
      <rPr>
        <vertAlign val="subscript"/>
        <sz val="14"/>
        <rFont val="Arial"/>
        <family val="2"/>
      </rPr>
      <t>psm-a</t>
    </r>
    <r>
      <rPr>
        <sz val="11"/>
        <rFont val="Arial"/>
        <family val="2"/>
      </rPr>
      <t>) × (PSM density)  [Note: dimensionless]</t>
    </r>
  </si>
  <si>
    <t>Sampling Period</t>
  </si>
  <si>
    <t>Default Value</t>
  </si>
  <si>
    <r>
      <t>For PUF disk, log K</t>
    </r>
    <r>
      <rPr>
        <vertAlign val="subscript"/>
        <sz val="14"/>
        <rFont val="Arial"/>
        <family val="2"/>
      </rPr>
      <t>psm-a</t>
    </r>
    <r>
      <rPr>
        <sz val="11"/>
        <rFont val="Arial"/>
        <family val="2"/>
      </rPr>
      <t xml:space="preserve"> = log K</t>
    </r>
    <r>
      <rPr>
        <vertAlign val="subscript"/>
        <sz val="14"/>
        <rFont val="Arial"/>
        <family val="2"/>
      </rPr>
      <t>puf-a</t>
    </r>
    <r>
      <rPr>
        <sz val="11"/>
        <rFont val="Arial"/>
        <family val="2"/>
      </rPr>
      <t xml:space="preserve"> = 0.6366 × log K</t>
    </r>
    <r>
      <rPr>
        <vertAlign val="subscript"/>
        <sz val="12"/>
        <rFont val="Arial"/>
        <family val="2"/>
      </rPr>
      <t>OA</t>
    </r>
    <r>
      <rPr>
        <sz val="11"/>
        <rFont val="Arial"/>
        <family val="2"/>
      </rPr>
      <t xml:space="preserve"> - 3.1774</t>
    </r>
  </si>
  <si>
    <t>Deployment Time (days)</t>
  </si>
  <si>
    <t>Average Temperature (°C)</t>
  </si>
  <si>
    <t>Characteristics of Atmospheric Particles</t>
  </si>
  <si>
    <r>
      <t>Effective Gas-phase Sampling Rate, R</t>
    </r>
    <r>
      <rPr>
        <b/>
        <vertAlign val="subscript"/>
        <sz val="12"/>
        <rFont val="Arial"/>
        <family val="2"/>
      </rPr>
      <t>g</t>
    </r>
    <r>
      <rPr>
        <b/>
        <sz val="12"/>
        <rFont val="Arial"/>
        <family val="2"/>
      </rPr>
      <t xml:space="preserve"> (m</t>
    </r>
    <r>
      <rPr>
        <b/>
        <vertAlign val="superscript"/>
        <sz val="12"/>
        <rFont val="Arial"/>
        <family val="2"/>
      </rPr>
      <t>3</t>
    </r>
    <r>
      <rPr>
        <b/>
        <sz val="12"/>
        <rFont val="Arial"/>
        <family val="2"/>
      </rPr>
      <t>/day)</t>
    </r>
  </si>
  <si>
    <r>
      <t>Total suspended particle concentration (ug/m</t>
    </r>
    <r>
      <rPr>
        <b/>
        <vertAlign val="superscript"/>
        <sz val="12"/>
        <rFont val="Arial"/>
        <family val="2"/>
      </rPr>
      <t>3</t>
    </r>
    <r>
      <rPr>
        <b/>
        <sz val="12"/>
        <rFont val="Arial"/>
        <family val="2"/>
      </rPr>
      <t>)</t>
    </r>
  </si>
  <si>
    <t>(Use default R or enter site-specific value from depuration compound results)</t>
  </si>
  <si>
    <r>
      <t>Organic matter fraction of particles (f</t>
    </r>
    <r>
      <rPr>
        <b/>
        <vertAlign val="subscript"/>
        <sz val="12"/>
        <rFont val="Arial"/>
        <family val="2"/>
      </rPr>
      <t>OM</t>
    </r>
    <r>
      <rPr>
        <b/>
        <sz val="12"/>
        <rFont val="Arial"/>
        <family val="2"/>
      </rPr>
      <t>)</t>
    </r>
  </si>
  <si>
    <r>
      <t xml:space="preserve">Particle phase sampling R as fraction of gas-phase R </t>
    </r>
    <r>
      <rPr>
        <b/>
        <sz val="14"/>
        <rFont val="Arial"/>
        <family val="2"/>
      </rPr>
      <t xml:space="preserve">(i.e. </t>
    </r>
    <r>
      <rPr>
        <b/>
        <sz val="14"/>
        <rFont val="Symbol"/>
        <family val="1"/>
        <charset val="2"/>
      </rPr>
      <t>f</t>
    </r>
    <r>
      <rPr>
        <b/>
        <sz val="14"/>
        <rFont val="Arial"/>
        <family val="2"/>
      </rPr>
      <t xml:space="preserve"> </t>
    </r>
    <r>
      <rPr>
        <b/>
        <vertAlign val="subscript"/>
        <sz val="14"/>
        <rFont val="Arial"/>
        <family val="2"/>
      </rPr>
      <t>R,P</t>
    </r>
    <r>
      <rPr>
        <b/>
        <sz val="14"/>
        <rFont val="Arial"/>
        <family val="2"/>
      </rPr>
      <t>)</t>
    </r>
  </si>
  <si>
    <t>Characteristics of Passive Sampling Media (PSM)</t>
  </si>
  <si>
    <t>Default Values</t>
  </si>
  <si>
    <t>(Use default values or enter values for PSM used)</t>
  </si>
  <si>
    <t>GAPS</t>
  </si>
  <si>
    <t>MONET</t>
  </si>
  <si>
    <r>
      <t xml:space="preserve">CSIC </t>
    </r>
    <r>
      <rPr>
        <b/>
        <sz val="8"/>
        <color rgb="FFFF0000"/>
        <rFont val="Arial"/>
        <family val="2"/>
      </rPr>
      <t>(Spain)</t>
    </r>
  </si>
  <si>
    <r>
      <t>Volume of PSM (m</t>
    </r>
    <r>
      <rPr>
        <b/>
        <vertAlign val="superscript"/>
        <sz val="12"/>
        <rFont val="Arial"/>
        <family val="2"/>
      </rPr>
      <t>3</t>
    </r>
    <r>
      <rPr>
        <b/>
        <sz val="12"/>
        <rFont val="Arial"/>
        <family val="2"/>
      </rPr>
      <t>)</t>
    </r>
  </si>
  <si>
    <r>
      <t>f</t>
    </r>
    <r>
      <rPr>
        <b/>
        <sz val="14"/>
        <rFont val="Arial"/>
        <family val="2"/>
      </rPr>
      <t xml:space="preserve"> = K</t>
    </r>
    <r>
      <rPr>
        <b/>
        <vertAlign val="subscript"/>
        <sz val="14"/>
        <rFont val="Arial"/>
        <family val="2"/>
      </rPr>
      <t>P</t>
    </r>
    <r>
      <rPr>
        <b/>
        <sz val="14"/>
        <rFont val="Arial"/>
        <family val="2"/>
      </rPr>
      <t>TSP / (K</t>
    </r>
    <r>
      <rPr>
        <b/>
        <vertAlign val="subscript"/>
        <sz val="14"/>
        <rFont val="Arial"/>
        <family val="2"/>
      </rPr>
      <t>P</t>
    </r>
    <r>
      <rPr>
        <b/>
        <sz val="14"/>
        <rFont val="Arial"/>
        <family val="2"/>
      </rPr>
      <t>TSP +1)</t>
    </r>
  </si>
  <si>
    <t>fraction in particle phase;  (need to input TSP value)</t>
  </si>
  <si>
    <r>
      <t>Effective film thickness, D</t>
    </r>
    <r>
      <rPr>
        <b/>
        <vertAlign val="subscript"/>
        <sz val="12"/>
        <rFont val="Arial"/>
        <family val="2"/>
      </rPr>
      <t>film</t>
    </r>
    <r>
      <rPr>
        <b/>
        <sz val="12"/>
        <rFont val="Arial"/>
        <family val="2"/>
      </rPr>
      <t xml:space="preserve"> (m)</t>
    </r>
  </si>
  <si>
    <r>
      <t>log K</t>
    </r>
    <r>
      <rPr>
        <b/>
        <vertAlign val="subscript"/>
        <sz val="14"/>
        <rFont val="Arial"/>
        <family val="2"/>
      </rPr>
      <t>P</t>
    </r>
    <r>
      <rPr>
        <b/>
        <sz val="14"/>
        <rFont val="Arial"/>
        <family val="2"/>
      </rPr>
      <t xml:space="preserve"> = log K</t>
    </r>
    <r>
      <rPr>
        <b/>
        <vertAlign val="subscript"/>
        <sz val="14"/>
        <rFont val="Arial"/>
        <family val="2"/>
      </rPr>
      <t>OA</t>
    </r>
    <r>
      <rPr>
        <b/>
        <sz val="14"/>
        <rFont val="Arial"/>
        <family val="2"/>
      </rPr>
      <t xml:space="preserve"> + log f</t>
    </r>
    <r>
      <rPr>
        <b/>
        <vertAlign val="subscript"/>
        <sz val="14"/>
        <rFont val="Arial"/>
        <family val="2"/>
      </rPr>
      <t>OM</t>
    </r>
    <r>
      <rPr>
        <b/>
        <sz val="14"/>
        <rFont val="Arial"/>
        <family val="2"/>
      </rPr>
      <t xml:space="preserve"> -11.91</t>
    </r>
  </si>
  <si>
    <r>
      <t>(need to input f</t>
    </r>
    <r>
      <rPr>
        <vertAlign val="subscript"/>
        <sz val="12"/>
        <rFont val="Arial"/>
        <family val="2"/>
      </rPr>
      <t>OM</t>
    </r>
    <r>
      <rPr>
        <sz val="12"/>
        <rFont val="Arial"/>
        <family val="2"/>
      </rPr>
      <t xml:space="preserve"> value)</t>
    </r>
  </si>
  <si>
    <r>
      <t>Density (g/m</t>
    </r>
    <r>
      <rPr>
        <b/>
        <vertAlign val="superscript"/>
        <sz val="12"/>
        <rFont val="Arial"/>
        <family val="2"/>
      </rPr>
      <t>3</t>
    </r>
    <r>
      <rPr>
        <b/>
        <sz val="12"/>
        <rFont val="Arial"/>
        <family val="2"/>
      </rPr>
      <t>)</t>
    </r>
  </si>
  <si>
    <r>
      <t>V</t>
    </r>
    <r>
      <rPr>
        <b/>
        <vertAlign val="subscript"/>
        <sz val="14"/>
        <rFont val="Arial"/>
        <family val="2"/>
      </rPr>
      <t>AIR, TRUE</t>
    </r>
    <r>
      <rPr>
        <b/>
        <sz val="14"/>
        <rFont val="Arial"/>
        <family val="2"/>
      </rPr>
      <t xml:space="preserve"> = V</t>
    </r>
    <r>
      <rPr>
        <b/>
        <vertAlign val="subscript"/>
        <sz val="14"/>
        <rFont val="Arial"/>
        <family val="2"/>
      </rPr>
      <t>AIR</t>
    </r>
    <r>
      <rPr>
        <b/>
        <sz val="14"/>
        <rFont val="Arial"/>
        <family val="2"/>
      </rPr>
      <t xml:space="preserve"> * (1 - </t>
    </r>
    <r>
      <rPr>
        <b/>
        <sz val="14"/>
        <rFont val="Symbol"/>
        <family val="1"/>
        <charset val="2"/>
      </rPr>
      <t xml:space="preserve">f </t>
    </r>
    <r>
      <rPr>
        <b/>
        <sz val="14"/>
        <rFont val="Arial"/>
        <family val="2"/>
      </rPr>
      <t xml:space="preserve">+ </t>
    </r>
    <r>
      <rPr>
        <b/>
        <sz val="14"/>
        <rFont val="Symbol"/>
        <family val="1"/>
        <charset val="2"/>
      </rPr>
      <t>f</t>
    </r>
    <r>
      <rPr>
        <b/>
        <sz val="14"/>
        <rFont val="Arial"/>
        <family val="2"/>
      </rPr>
      <t xml:space="preserve"> (</t>
    </r>
    <r>
      <rPr>
        <b/>
        <sz val="14"/>
        <rFont val="Symbol"/>
        <family val="1"/>
        <charset val="2"/>
      </rPr>
      <t>f</t>
    </r>
    <r>
      <rPr>
        <b/>
        <vertAlign val="subscript"/>
        <sz val="14"/>
        <rFont val="Arial"/>
        <family val="2"/>
      </rPr>
      <t>R.P</t>
    </r>
    <r>
      <rPr>
        <b/>
        <sz val="14"/>
        <rFont val="Arial"/>
        <family val="2"/>
      </rPr>
      <t xml:space="preserve">))  </t>
    </r>
    <r>
      <rPr>
        <sz val="14"/>
        <rFont val="Arial"/>
        <family val="2"/>
      </rPr>
      <t xml:space="preserve"> </t>
    </r>
    <r>
      <rPr>
        <sz val="14"/>
        <color indexed="10"/>
        <rFont val="Arial"/>
        <family val="2"/>
      </rPr>
      <t>or also</t>
    </r>
    <r>
      <rPr>
        <b/>
        <sz val="14"/>
        <rFont val="Arial"/>
        <family val="2"/>
      </rPr>
      <t xml:space="preserve">  R</t>
    </r>
    <r>
      <rPr>
        <b/>
        <vertAlign val="subscript"/>
        <sz val="14"/>
        <rFont val="Arial"/>
        <family val="2"/>
      </rPr>
      <t>true</t>
    </r>
    <r>
      <rPr>
        <b/>
        <sz val="14"/>
        <rFont val="Arial"/>
        <family val="2"/>
      </rPr>
      <t xml:space="preserve"> = R</t>
    </r>
    <r>
      <rPr>
        <b/>
        <vertAlign val="subscript"/>
        <sz val="14"/>
        <rFont val="Arial"/>
        <family val="2"/>
      </rPr>
      <t>g</t>
    </r>
    <r>
      <rPr>
        <b/>
        <sz val="14"/>
        <rFont val="Arial"/>
        <family val="2"/>
      </rPr>
      <t xml:space="preserve"> (1 - </t>
    </r>
    <r>
      <rPr>
        <b/>
        <sz val="14"/>
        <rFont val="Symbol"/>
        <family val="1"/>
        <charset val="2"/>
      </rPr>
      <t>f</t>
    </r>
    <r>
      <rPr>
        <b/>
        <sz val="14"/>
        <rFont val="Arial"/>
        <family val="2"/>
      </rPr>
      <t>) + R</t>
    </r>
    <r>
      <rPr>
        <b/>
        <vertAlign val="subscript"/>
        <sz val="14"/>
        <rFont val="Arial"/>
        <family val="2"/>
      </rPr>
      <t>P</t>
    </r>
    <r>
      <rPr>
        <b/>
        <sz val="14"/>
        <rFont val="Arial"/>
        <family val="2"/>
      </rPr>
      <t xml:space="preserve"> f   or = R</t>
    </r>
    <r>
      <rPr>
        <b/>
        <vertAlign val="subscript"/>
        <sz val="14"/>
        <rFont val="Arial"/>
        <family val="2"/>
      </rPr>
      <t>g</t>
    </r>
    <r>
      <rPr>
        <b/>
        <sz val="14"/>
        <rFont val="Arial"/>
        <family val="2"/>
      </rPr>
      <t xml:space="preserve"> (1 - </t>
    </r>
    <r>
      <rPr>
        <b/>
        <sz val="14"/>
        <rFont val="Symbol"/>
        <family val="1"/>
        <charset val="2"/>
      </rPr>
      <t>f</t>
    </r>
    <r>
      <rPr>
        <b/>
        <sz val="14"/>
        <rFont val="Arial"/>
        <family val="2"/>
      </rPr>
      <t>) + R</t>
    </r>
    <r>
      <rPr>
        <b/>
        <vertAlign val="subscript"/>
        <sz val="14"/>
        <rFont val="Arial"/>
        <family val="2"/>
      </rPr>
      <t>g</t>
    </r>
    <r>
      <rPr>
        <b/>
        <sz val="14"/>
        <rFont val="Arial"/>
        <family val="2"/>
      </rPr>
      <t xml:space="preserve"> (</t>
    </r>
    <r>
      <rPr>
        <b/>
        <sz val="14"/>
        <rFont val="Symbol"/>
        <family val="1"/>
        <charset val="2"/>
      </rPr>
      <t>f</t>
    </r>
    <r>
      <rPr>
        <b/>
        <vertAlign val="subscript"/>
        <sz val="14"/>
        <rFont val="Arial"/>
        <family val="2"/>
      </rPr>
      <t>R,P</t>
    </r>
    <r>
      <rPr>
        <b/>
        <sz val="14"/>
        <rFont val="Arial"/>
        <family val="2"/>
      </rPr>
      <t xml:space="preserve">) </t>
    </r>
    <r>
      <rPr>
        <b/>
        <sz val="14"/>
        <rFont val="Symbol"/>
        <family val="1"/>
        <charset val="2"/>
      </rPr>
      <t>f</t>
    </r>
  </si>
  <si>
    <r>
      <t>Surface Area (m</t>
    </r>
    <r>
      <rPr>
        <b/>
        <vertAlign val="superscript"/>
        <sz val="12"/>
        <rFont val="Arial"/>
        <family val="2"/>
      </rPr>
      <t>2</t>
    </r>
    <r>
      <rPr>
        <b/>
        <sz val="12"/>
        <rFont val="Arial"/>
        <family val="2"/>
      </rPr>
      <t>)</t>
    </r>
  </si>
  <si>
    <r>
      <rPr>
        <b/>
        <u/>
        <sz val="10"/>
        <rFont val="Arial"/>
        <family val="2"/>
      </rPr>
      <t>NOTE</t>
    </r>
    <r>
      <rPr>
        <sz val="10"/>
        <rFont val="Arial"/>
        <family val="2"/>
      </rPr>
      <t>:  Vair, true allows user to calculate a corrected sample volume when particle-phase sampling rates are reduced relative to gas-phase sampling rates.</t>
    </r>
  </si>
  <si>
    <t>Mass of PUF (g)</t>
  </si>
  <si>
    <t>(Enter default values for PUF type under column F)</t>
  </si>
  <si>
    <r>
      <rPr>
        <b/>
        <u/>
        <sz val="16"/>
        <color rgb="FFFF0000"/>
        <rFont val="Arial"/>
        <family val="2"/>
      </rPr>
      <t>Notes on tables below:</t>
    </r>
    <r>
      <rPr>
        <u/>
        <sz val="16"/>
        <rFont val="Arial"/>
        <family val="2"/>
      </rPr>
      <t xml:space="preserve"> </t>
    </r>
    <r>
      <rPr>
        <sz val="16"/>
        <rFont val="Arial"/>
        <family val="2"/>
      </rPr>
      <t xml:space="preserve"> These tables are 'study templates' that allow for easy calculation of sample/site-specific air volumes for different compound classes based on temperature and deployment times for each sample.  The templates also allow for Cair to be calculated based on measured Cpuf values (to be input by user following sample analysis).  The template can be expanded as needed. </t>
    </r>
  </si>
  <si>
    <t>OUTPUT:</t>
  </si>
  <si>
    <r>
      <t>Air-side MTC, k</t>
    </r>
    <r>
      <rPr>
        <b/>
        <vertAlign val="subscript"/>
        <sz val="12"/>
        <rFont val="Arial"/>
        <family val="2"/>
      </rPr>
      <t>A</t>
    </r>
    <r>
      <rPr>
        <b/>
        <sz val="12"/>
        <rFont val="Arial"/>
        <family val="2"/>
      </rPr>
      <t xml:space="preserve"> (m/day) and (cm/s) </t>
    </r>
  </si>
  <si>
    <t>Nonane Chlorinated Paraffins (C9-CPs), Short-Chain CPs (SCCPs), Medium-Chain CPs (MCCPs) - PUF Disks</t>
  </si>
  <si>
    <t>Sample ID</t>
  </si>
  <si>
    <t>Period 1</t>
  </si>
  <si>
    <t>Period 2</t>
  </si>
  <si>
    <t>Period 3</t>
  </si>
  <si>
    <t>Period 4</t>
  </si>
  <si>
    <t>Period 5</t>
  </si>
  <si>
    <t>Period 6</t>
  </si>
  <si>
    <t>Period 7</t>
  </si>
  <si>
    <t xml:space="preserve">Average Temp. (ºC) </t>
  </si>
  <si>
    <r>
      <t>K'</t>
    </r>
    <r>
      <rPr>
        <sz val="9"/>
        <rFont val="Arial"/>
        <family val="2"/>
      </rPr>
      <t>PUF-a</t>
    </r>
    <r>
      <rPr>
        <sz val="12"/>
        <rFont val="Arial"/>
        <family val="2"/>
      </rPr>
      <t xml:space="preserve"> calculated using COSMOTherm at 25 C</t>
    </r>
  </si>
  <si>
    <r>
      <t>K'</t>
    </r>
    <r>
      <rPr>
        <sz val="9"/>
        <rFont val="Arial"/>
        <family val="2"/>
      </rPr>
      <t xml:space="preserve">PUF-a </t>
    </r>
    <r>
      <rPr>
        <sz val="12"/>
        <rFont val="Arial"/>
        <family val="2"/>
      </rPr>
      <t>calculated using logK</t>
    </r>
    <r>
      <rPr>
        <sz val="10"/>
        <rFont val="Arial"/>
        <family val="2"/>
      </rPr>
      <t>oa</t>
    </r>
    <r>
      <rPr>
        <sz val="12"/>
        <rFont val="Arial"/>
        <family val="2"/>
      </rPr>
      <t xml:space="preserve"> values (log KOA = a + b/T) with Niu et al. equation (submitted 2021) </t>
    </r>
  </si>
  <si>
    <t>Sampling Rate (m3/day)</t>
  </si>
  <si>
    <t>CP congeners</t>
    <phoneticPr fontId="0" type="noConversion"/>
  </si>
  <si>
    <t>a</t>
  </si>
  <si>
    <t>b</t>
  </si>
  <si>
    <r>
      <t>logK</t>
    </r>
    <r>
      <rPr>
        <vertAlign val="subscript"/>
        <sz val="14"/>
        <rFont val="Arial"/>
        <family val="2"/>
      </rPr>
      <t xml:space="preserve">oa </t>
    </r>
    <r>
      <rPr>
        <sz val="14"/>
        <rFont val="Arial"/>
        <family val="2"/>
      </rPr>
      <t>(25 C)</t>
    </r>
  </si>
  <si>
    <r>
      <t>K'</t>
    </r>
    <r>
      <rPr>
        <b/>
        <vertAlign val="subscript"/>
        <sz val="12"/>
        <rFont val="Arial"/>
        <family val="2"/>
      </rPr>
      <t>PUF-a</t>
    </r>
    <r>
      <rPr>
        <b/>
        <sz val="12"/>
        <rFont val="Arial"/>
        <family val="2"/>
      </rPr>
      <t xml:space="preserve"> (unitless)</t>
    </r>
  </si>
  <si>
    <r>
      <t>V</t>
    </r>
    <r>
      <rPr>
        <b/>
        <vertAlign val="subscript"/>
        <sz val="14"/>
        <rFont val="Arial"/>
        <family val="2"/>
      </rPr>
      <t>air</t>
    </r>
    <r>
      <rPr>
        <b/>
        <sz val="12"/>
        <rFont val="Arial"/>
        <family val="2"/>
      </rPr>
      <t xml:space="preserve"> (m</t>
    </r>
    <r>
      <rPr>
        <b/>
        <vertAlign val="superscript"/>
        <sz val="12"/>
        <rFont val="Arial"/>
        <family val="2"/>
      </rPr>
      <t>3</t>
    </r>
    <r>
      <rPr>
        <b/>
        <sz val="12"/>
        <rFont val="Arial"/>
        <family val="2"/>
      </rPr>
      <t>)</t>
    </r>
  </si>
  <si>
    <t>F</t>
  </si>
  <si>
    <r>
      <t>logK</t>
    </r>
    <r>
      <rPr>
        <vertAlign val="subscript"/>
        <sz val="14"/>
        <rFont val="Arial"/>
        <family val="2"/>
      </rPr>
      <t xml:space="preserve">oa </t>
    </r>
  </si>
  <si>
    <t>Air Volume/Concentrations</t>
  </si>
  <si>
    <r>
      <t>V</t>
    </r>
    <r>
      <rPr>
        <b/>
        <vertAlign val="subscript"/>
        <sz val="12"/>
        <rFont val="Arial"/>
        <family val="2"/>
      </rPr>
      <t>air</t>
    </r>
    <r>
      <rPr>
        <b/>
        <sz val="12"/>
        <rFont val="Arial"/>
        <family val="2"/>
      </rPr>
      <t xml:space="preserve"> (m</t>
    </r>
    <r>
      <rPr>
        <b/>
        <vertAlign val="superscript"/>
        <sz val="12"/>
        <rFont val="Arial"/>
        <family val="2"/>
      </rPr>
      <t>3</t>
    </r>
    <r>
      <rPr>
        <b/>
        <sz val="12"/>
        <rFont val="Arial"/>
        <family val="2"/>
      </rPr>
      <t>)</t>
    </r>
  </si>
  <si>
    <t>(ng/disk)</t>
  </si>
  <si>
    <r>
      <t>Cair (ng/m</t>
    </r>
    <r>
      <rPr>
        <b/>
        <vertAlign val="superscript"/>
        <sz val="12"/>
        <rFont val="Arial"/>
        <family val="2"/>
      </rPr>
      <t>3</t>
    </r>
    <r>
      <rPr>
        <b/>
        <sz val="12"/>
        <rFont val="Arial"/>
        <family val="2"/>
      </rPr>
      <t>)</t>
    </r>
  </si>
  <si>
    <t>C9-CPs</t>
    <phoneticPr fontId="0" type="noConversion"/>
  </si>
  <si>
    <t>C9Cl1</t>
    <phoneticPr fontId="0" type="noConversion"/>
  </si>
  <si>
    <t>C9Cl2</t>
  </si>
  <si>
    <t>C9Cl3</t>
  </si>
  <si>
    <t>C9Cl4</t>
  </si>
  <si>
    <t>C9Cl5</t>
  </si>
  <si>
    <t>C9Cl6</t>
  </si>
  <si>
    <t>C9Cl7</t>
  </si>
  <si>
    <t>C9Cl8</t>
  </si>
  <si>
    <t>C9Cl9</t>
  </si>
  <si>
    <t>SCCPs</t>
    <phoneticPr fontId="0" type="noConversion"/>
  </si>
  <si>
    <t>C10Cl1</t>
    <phoneticPr fontId="0" type="noConversion"/>
  </si>
  <si>
    <t>C10Cl2</t>
  </si>
  <si>
    <t>C10Cl3</t>
  </si>
  <si>
    <t>C10Cl4</t>
  </si>
  <si>
    <t>C10Cl5</t>
    <phoneticPr fontId="30" type="noConversion"/>
  </si>
  <si>
    <t>C10Cl6</t>
  </si>
  <si>
    <t>C10Cl7</t>
  </si>
  <si>
    <t>C10Cl8</t>
  </si>
  <si>
    <t>C10Cl9</t>
  </si>
  <si>
    <t>C10Cl10</t>
  </si>
  <si>
    <t>C11Cl1</t>
    <phoneticPr fontId="0" type="noConversion"/>
  </si>
  <si>
    <t>C11Cl2</t>
  </si>
  <si>
    <t>C11Cl3</t>
  </si>
  <si>
    <t>C11Cl4</t>
  </si>
  <si>
    <t>C11Cl5</t>
    <phoneticPr fontId="30" type="noConversion"/>
  </si>
  <si>
    <t>C11Cl6</t>
  </si>
  <si>
    <t>C11Cl7</t>
  </si>
  <si>
    <t>C11Cl8</t>
  </si>
  <si>
    <t>C11Cl9</t>
  </si>
  <si>
    <t>C11Cl10</t>
  </si>
  <si>
    <t>C11Cl11</t>
  </si>
  <si>
    <t>C12Cl1</t>
    <phoneticPr fontId="0" type="noConversion"/>
  </si>
  <si>
    <t>C12Cl2</t>
  </si>
  <si>
    <t>C12Cl3</t>
  </si>
  <si>
    <t>C12Cl4</t>
  </si>
  <si>
    <t>C12Cl5</t>
    <phoneticPr fontId="30" type="noConversion"/>
  </si>
  <si>
    <t>C12Cl6</t>
  </si>
  <si>
    <t>C12Cl7</t>
  </si>
  <si>
    <t>C12Cl8</t>
  </si>
  <si>
    <t>C12Cl9</t>
  </si>
  <si>
    <t>C12Cl10</t>
  </si>
  <si>
    <t>C12Cl11</t>
  </si>
  <si>
    <t>C12Cl12</t>
  </si>
  <si>
    <t>C13Cl1</t>
    <phoneticPr fontId="0" type="noConversion"/>
  </si>
  <si>
    <t>C13Cl2</t>
  </si>
  <si>
    <t>C13Cl3</t>
  </si>
  <si>
    <t>C13Cl4</t>
  </si>
  <si>
    <t>C13Cl5</t>
    <phoneticPr fontId="30" type="noConversion"/>
  </si>
  <si>
    <t>C13Cl6</t>
  </si>
  <si>
    <t>C13Cl7</t>
  </si>
  <si>
    <t>C13Cl8</t>
  </si>
  <si>
    <t>C13Cl9</t>
  </si>
  <si>
    <t>C13Cl10</t>
  </si>
  <si>
    <t>C13Cl11</t>
  </si>
  <si>
    <t>C13Cl12</t>
  </si>
  <si>
    <t>C13Cl13</t>
  </si>
  <si>
    <t>MCCPs</t>
  </si>
  <si>
    <t>C14Cl1</t>
  </si>
  <si>
    <t>C14Cl2</t>
  </si>
  <si>
    <t>C14Cl3</t>
  </si>
  <si>
    <t>C14Cl4</t>
  </si>
  <si>
    <t>C14Cl5</t>
  </si>
  <si>
    <t>C14Cl6</t>
  </si>
  <si>
    <t>C14Cl7</t>
  </si>
  <si>
    <t>C14Cl8</t>
  </si>
  <si>
    <t>C14Cl9</t>
  </si>
  <si>
    <t>C14Cl10</t>
  </si>
  <si>
    <t>C14Cl11</t>
  </si>
  <si>
    <t>C14Cl12</t>
  </si>
  <si>
    <t>C14Cl13</t>
  </si>
  <si>
    <t>C14Cl14</t>
  </si>
  <si>
    <t>C15Cl1</t>
  </si>
  <si>
    <t>C15Cl2</t>
  </si>
  <si>
    <t>C15Cl3</t>
  </si>
  <si>
    <t>C15Cl4</t>
  </si>
  <si>
    <t>C15Cl5</t>
  </si>
  <si>
    <t>C15Cl6</t>
  </si>
  <si>
    <t>C15Cl7</t>
  </si>
  <si>
    <t>C15Cl8</t>
  </si>
  <si>
    <t>C15Cl9</t>
  </si>
  <si>
    <t>C15Cl10</t>
  </si>
  <si>
    <t>C15Cl11</t>
  </si>
  <si>
    <t>C15Cl12</t>
  </si>
  <si>
    <t>C15Cl13</t>
  </si>
  <si>
    <t>C15Cl14</t>
  </si>
  <si>
    <t>C15Cl15</t>
  </si>
  <si>
    <t>C16Cl1</t>
  </si>
  <si>
    <t>C16Cl2</t>
  </si>
  <si>
    <t>C16Cl3</t>
  </si>
  <si>
    <t>C16Cl4</t>
  </si>
  <si>
    <t>C16Cl5</t>
  </si>
  <si>
    <t>C16Cl6</t>
  </si>
  <si>
    <t>C16Cl7</t>
  </si>
  <si>
    <t>C16Cl8</t>
  </si>
  <si>
    <t>C16Cl9</t>
  </si>
  <si>
    <t>C16Cl10</t>
  </si>
  <si>
    <t>C16Cl11</t>
  </si>
  <si>
    <t>C16Cl12</t>
  </si>
  <si>
    <t>C16Cl13</t>
  </si>
  <si>
    <t>C16Cl14</t>
  </si>
  <si>
    <t>C16Cl15</t>
  </si>
  <si>
    <t>C16Cl16</t>
  </si>
  <si>
    <t>C17Cl1</t>
  </si>
  <si>
    <t>C17Cl2</t>
  </si>
  <si>
    <t>C17Cl3</t>
  </si>
  <si>
    <t>C17Cl4</t>
  </si>
  <si>
    <t>C17Cl5</t>
  </si>
  <si>
    <t>C17Cl6</t>
  </si>
  <si>
    <t>C17Cl7</t>
  </si>
  <si>
    <t>C17Cl8</t>
  </si>
  <si>
    <t>C17Cl9</t>
  </si>
  <si>
    <t>C17Cl10</t>
  </si>
  <si>
    <t>C17Cl11</t>
  </si>
  <si>
    <t>C17Cl12</t>
  </si>
  <si>
    <t>C17Cl13</t>
  </si>
  <si>
    <t>C17Cl14</t>
  </si>
  <si>
    <t>C17Cl15</t>
  </si>
  <si>
    <t>C17Cl16</t>
  </si>
  <si>
    <t>C17Cl17</t>
  </si>
  <si>
    <t>C9-CP and SCCP NOTES:</t>
    <phoneticPr fontId="0" type="noConversion"/>
  </si>
  <si>
    <t>See notes on C9-CPs and SCCPs</t>
    <phoneticPr fontId="0" type="noConversion"/>
  </si>
  <si>
    <r>
      <t xml:space="preserve">b' values for C9-CPs and SCCPs were assigned from b values from PCNs due to similarity in logKoa values. See 'notes on C9-CPs and SCCPs for detailed information. 'a' values were then calculated using </t>
    </r>
    <r>
      <rPr>
        <b/>
        <sz val="11"/>
        <color theme="3" tint="-0.249977111117893"/>
        <rFont val="Arial"/>
        <family val="2"/>
      </rPr>
      <t>a = logK</t>
    </r>
    <r>
      <rPr>
        <b/>
        <vertAlign val="subscript"/>
        <sz val="11"/>
        <color theme="3" tint="-0.249977111117893"/>
        <rFont val="Arial"/>
        <family val="2"/>
      </rPr>
      <t>oa</t>
    </r>
    <r>
      <rPr>
        <b/>
        <sz val="11"/>
        <color theme="3" tint="-0.249977111117893"/>
        <rFont val="Arial"/>
        <family val="2"/>
      </rPr>
      <t xml:space="preserve"> - b/T.</t>
    </r>
    <r>
      <rPr>
        <b/>
        <sz val="11"/>
        <color rgb="FFFF0000"/>
        <rFont val="Arial"/>
        <family val="2"/>
      </rPr>
      <t xml:space="preserve"> </t>
    </r>
    <r>
      <rPr>
        <b/>
        <i/>
        <sz val="11"/>
        <color rgb="FFFF0000"/>
        <rFont val="Arial"/>
        <family val="2"/>
      </rPr>
      <t>K</t>
    </r>
    <r>
      <rPr>
        <b/>
        <vertAlign val="subscript"/>
        <sz val="11"/>
        <color rgb="FFFF0000"/>
        <rFont val="Arial"/>
        <family val="2"/>
      </rPr>
      <t>OA</t>
    </r>
    <r>
      <rPr>
        <b/>
        <sz val="11"/>
        <color rgb="FFFF0000"/>
        <rFont val="Arial"/>
        <family val="2"/>
      </rPr>
      <t xml:space="preserve"> and </t>
    </r>
    <r>
      <rPr>
        <b/>
        <i/>
        <sz val="11"/>
        <color rgb="FFFF0000"/>
        <rFont val="Arial"/>
        <family val="2"/>
      </rPr>
      <t>K</t>
    </r>
    <r>
      <rPr>
        <b/>
        <vertAlign val="subscript"/>
        <sz val="11"/>
        <color rgb="FFFF0000"/>
        <rFont val="Arial"/>
        <family val="2"/>
      </rPr>
      <t xml:space="preserve">PUF </t>
    </r>
    <r>
      <rPr>
        <b/>
        <sz val="11"/>
        <color rgb="FFFF0000"/>
        <rFont val="Arial"/>
        <family val="2"/>
      </rPr>
      <t xml:space="preserve">(25) were obtained from COSMOtherm at 25 and used for </t>
    </r>
    <r>
      <rPr>
        <b/>
        <i/>
        <sz val="11"/>
        <color rgb="FFFF0000"/>
        <rFont val="Arial"/>
        <family val="2"/>
      </rPr>
      <t>V</t>
    </r>
    <r>
      <rPr>
        <b/>
        <sz val="11"/>
        <color rgb="FFFF0000"/>
        <rFont val="Arial"/>
        <family val="2"/>
      </rPr>
      <t>air calculation.</t>
    </r>
    <r>
      <rPr>
        <b/>
        <sz val="11"/>
        <color theme="1"/>
        <rFont val="Arial"/>
        <family val="2"/>
      </rPr>
      <t xml:space="preserve"> log KOA = a + b/T where T is in Kelvin</t>
    </r>
  </si>
  <si>
    <t xml:space="preserve">                  [To expand the table press the + sign on the left (column 1, row 651) and to minimize the table press the − sign]</t>
  </si>
  <si>
    <t>Figure S5 : Chlorine based homologue profiles of CPs assessed for a subset of sites in each UN region.</t>
  </si>
  <si>
    <t xml:space="preserve">Figure S4:Comparison of concentrations (during 2023) of total measured CPs as shown in box and whisker plots across the Northern Hemisphere (excluding Lagos and Beijing) and Southern Hemisphere. </t>
  </si>
  <si>
    <t xml:space="preserve">Figure S7: Principal component analysis biplot (score and loading plot) of the total of individual carbon chain lengths with variable chlorine chain length (log-transformed) in air for SCCPs (PCAs-C10-13, blue arrows), MCCPs (PCAs-C14-17, red arrows) and LCCPs (PCAs-C18-20, green arrows) in 2023. Components 1 and 2 account for 87.2 percent variability in the dataset. 
</t>
  </si>
  <si>
    <t>Figure S5: Correlation plots of measured total CPs levels (ΣPCAs-C10-20) and  demographic and socioeconomic indicators, including total population, population density, Gross Domestic Product (GDP), Industrial Production Index (IPI), and Human Development Index (HDI) (Table S1). Student's t-Test assuming unequal variances was performed to assess statistical significance.</t>
  </si>
  <si>
    <t>IPI</t>
  </si>
  <si>
    <r>
      <t>Population</t>
    </r>
    <r>
      <rPr>
        <b/>
        <vertAlign val="superscript"/>
        <sz val="11"/>
        <color rgb="FF000000"/>
        <rFont val="Aptos Narrow"/>
        <family val="2"/>
      </rPr>
      <t>1</t>
    </r>
  </si>
  <si>
    <r>
      <t>Population</t>
    </r>
    <r>
      <rPr>
        <b/>
        <vertAlign val="superscript"/>
        <sz val="11"/>
        <color rgb="FF000000"/>
        <rFont val="Aptos Narrow"/>
        <family val="2"/>
      </rPr>
      <t xml:space="preserve">1
</t>
    </r>
    <r>
      <rPr>
        <b/>
        <sz val="11"/>
        <color rgb="FF000000"/>
        <rFont val="Aptos Narrow"/>
        <family val="2"/>
      </rPr>
      <t>(million)</t>
    </r>
  </si>
  <si>
    <r>
      <t>Population Density</t>
    </r>
    <r>
      <rPr>
        <b/>
        <vertAlign val="superscript"/>
        <sz val="11"/>
        <color rgb="FF000000"/>
        <rFont val="Calibri"/>
        <family val="2"/>
      </rPr>
      <t>1</t>
    </r>
    <r>
      <rPr>
        <b/>
        <sz val="11"/>
        <color rgb="FF000000"/>
        <rFont val="Calibri"/>
        <family val="2"/>
      </rPr>
      <t xml:space="preserve">
(per sq km)</t>
    </r>
  </si>
  <si>
    <r>
      <t>GDP</t>
    </r>
    <r>
      <rPr>
        <b/>
        <vertAlign val="superscript"/>
        <sz val="11"/>
        <color rgb="FF000000"/>
        <rFont val="Aptos Narrow"/>
        <family val="2"/>
      </rPr>
      <t xml:space="preserve">2
</t>
    </r>
    <r>
      <rPr>
        <b/>
        <sz val="11"/>
        <color rgb="FF000000"/>
        <rFont val="Aptos Narrow"/>
        <family val="2"/>
      </rPr>
      <t>(billions USD)</t>
    </r>
  </si>
  <si>
    <r>
      <t>HDI</t>
    </r>
    <r>
      <rPr>
        <b/>
        <vertAlign val="superscript"/>
        <sz val="11"/>
        <color rgb="FF000000"/>
        <rFont val="Aptos Narrow"/>
        <family val="2"/>
      </rPr>
      <t>3</t>
    </r>
  </si>
  <si>
    <r>
      <t>103.8</t>
    </r>
    <r>
      <rPr>
        <vertAlign val="superscript"/>
        <sz val="11"/>
        <color rgb="FF000000"/>
        <rFont val="Calibri"/>
        <family val="2"/>
      </rPr>
      <t>4</t>
    </r>
  </si>
  <si>
    <r>
      <t>103.612</t>
    </r>
    <r>
      <rPr>
        <vertAlign val="superscript"/>
        <sz val="11"/>
        <color rgb="FF000000"/>
        <rFont val="Calibri"/>
        <family val="2"/>
      </rPr>
      <t>4</t>
    </r>
  </si>
  <si>
    <r>
      <t>8176</t>
    </r>
    <r>
      <rPr>
        <vertAlign val="superscript"/>
        <sz val="11"/>
        <color rgb="FF000000"/>
        <rFont val="Aptos Narrow"/>
        <family val="2"/>
      </rPr>
      <t>5</t>
    </r>
  </si>
  <si>
    <r>
      <t>98.21</t>
    </r>
    <r>
      <rPr>
        <vertAlign val="superscript"/>
        <sz val="11"/>
        <color rgb="FF000000"/>
        <rFont val="Calibri"/>
        <family val="2"/>
      </rPr>
      <t>6</t>
    </r>
  </si>
  <si>
    <r>
      <t>107.112</t>
    </r>
    <r>
      <rPr>
        <vertAlign val="superscript"/>
        <sz val="11"/>
        <color rgb="FF000000"/>
        <rFont val="Calibri"/>
        <family val="2"/>
      </rPr>
      <t>4</t>
    </r>
  </si>
  <si>
    <r>
      <t>92.512</t>
    </r>
    <r>
      <rPr>
        <vertAlign val="superscript"/>
        <sz val="11"/>
        <color rgb="FF000000"/>
        <rFont val="Calibri"/>
        <family val="2"/>
      </rPr>
      <t>4</t>
    </r>
  </si>
  <si>
    <r>
      <t>101.612</t>
    </r>
    <r>
      <rPr>
        <vertAlign val="superscript"/>
        <sz val="11"/>
        <color rgb="FF000000"/>
        <rFont val="Calibri"/>
        <family val="2"/>
      </rPr>
      <t>4</t>
    </r>
  </si>
  <si>
    <r>
      <t>104.181</t>
    </r>
    <r>
      <rPr>
        <vertAlign val="superscript"/>
        <sz val="11"/>
        <color rgb="FF000000"/>
        <rFont val="Calibri"/>
        <family val="2"/>
      </rPr>
      <t>6</t>
    </r>
  </si>
  <si>
    <r>
      <t>117.431</t>
    </r>
    <r>
      <rPr>
        <vertAlign val="superscript"/>
        <sz val="11"/>
        <color rgb="FF000000"/>
        <rFont val="Calibri"/>
        <family val="2"/>
      </rPr>
      <t>6</t>
    </r>
  </si>
  <si>
    <r>
      <t>99.551</t>
    </r>
    <r>
      <rPr>
        <vertAlign val="superscript"/>
        <sz val="11"/>
        <color rgb="FF000000"/>
        <rFont val="Calibri"/>
        <family val="2"/>
      </rPr>
      <t>6</t>
    </r>
  </si>
  <si>
    <r>
      <t>95.631</t>
    </r>
    <r>
      <rPr>
        <vertAlign val="superscript"/>
        <sz val="11"/>
        <color rgb="FF000000"/>
        <rFont val="Calibri"/>
        <family val="2"/>
      </rPr>
      <t>6</t>
    </r>
  </si>
  <si>
    <r>
      <t>1330.20</t>
    </r>
    <r>
      <rPr>
        <vertAlign val="superscript"/>
        <sz val="11"/>
        <color rgb="FF000000"/>
        <rFont val="Aptos Narrow"/>
        <family val="2"/>
      </rPr>
      <t>7</t>
    </r>
  </si>
  <si>
    <r>
      <t>274.8</t>
    </r>
    <r>
      <rPr>
        <vertAlign val="superscript"/>
        <sz val="11"/>
        <color rgb="FF000000"/>
        <rFont val="Aptos Narrow"/>
        <family val="2"/>
      </rPr>
      <t>8</t>
    </r>
  </si>
  <si>
    <r>
      <t>3488</t>
    </r>
    <r>
      <rPr>
        <vertAlign val="superscript"/>
        <sz val="11"/>
        <color rgb="FF000000"/>
        <rFont val="Aptos Narrow"/>
        <family val="2"/>
      </rPr>
      <t>9</t>
    </r>
  </si>
  <si>
    <r>
      <t>96.22</t>
    </r>
    <r>
      <rPr>
        <vertAlign val="superscript"/>
        <sz val="11"/>
        <color rgb="FF000000"/>
        <rFont val="Aptos Narrow"/>
        <family val="2"/>
      </rPr>
      <t>10</t>
    </r>
  </si>
  <si>
    <r>
      <t>103.2</t>
    </r>
    <r>
      <rPr>
        <vertAlign val="superscript"/>
        <sz val="11"/>
        <color rgb="FF000000"/>
        <rFont val="Aptos Narrow"/>
        <family val="2"/>
      </rPr>
      <t>6</t>
    </r>
  </si>
  <si>
    <r>
      <t>152.81</t>
    </r>
    <r>
      <rPr>
        <vertAlign val="superscript"/>
        <sz val="11"/>
        <color rgb="FF000000"/>
        <rFont val="Calibri"/>
        <family val="2"/>
      </rPr>
      <t>6</t>
    </r>
  </si>
  <si>
    <r>
      <t>120.31</t>
    </r>
    <r>
      <rPr>
        <vertAlign val="superscript"/>
        <sz val="11"/>
        <color rgb="FF000000"/>
        <rFont val="Calibri"/>
        <family val="2"/>
      </rPr>
      <t>6</t>
    </r>
  </si>
  <si>
    <r>
      <t>105.05</t>
    </r>
    <r>
      <rPr>
        <vertAlign val="superscript"/>
        <sz val="11"/>
        <color rgb="FF000000"/>
        <rFont val="Aptos Narrow"/>
        <family val="2"/>
      </rPr>
      <t>11</t>
    </r>
  </si>
  <si>
    <r>
      <t>108.5</t>
    </r>
    <r>
      <rPr>
        <vertAlign val="superscript"/>
        <sz val="11"/>
        <color rgb="FF000000"/>
        <rFont val="Aptos Narrow"/>
        <family val="2"/>
      </rPr>
      <t>4</t>
    </r>
  </si>
  <si>
    <r>
      <t>111.7</t>
    </r>
    <r>
      <rPr>
        <vertAlign val="superscript"/>
        <sz val="11"/>
        <color rgb="FF000000"/>
        <rFont val="Aptos Narrow"/>
        <family val="2"/>
      </rPr>
      <t>12</t>
    </r>
  </si>
  <si>
    <r>
      <t>124.14</t>
    </r>
    <r>
      <rPr>
        <vertAlign val="superscript"/>
        <sz val="11"/>
        <color rgb="FF000000"/>
        <rFont val="Aptos Narrow"/>
        <family val="2"/>
      </rPr>
      <t>13</t>
    </r>
  </si>
  <si>
    <r>
      <t>120.3</t>
    </r>
    <r>
      <rPr>
        <vertAlign val="superscript"/>
        <sz val="11"/>
        <color rgb="FF000000"/>
        <rFont val="Calibri"/>
        <family val="2"/>
      </rPr>
      <t>6</t>
    </r>
  </si>
  <si>
    <t>1.       Populations and population density per city. Source World Population Review, cited on Nov 17, 2025. Population density was 29,259.12 people per square mile in Delhi and 29,777 people per square mile in New York City; both values were manually converted to people per square kilometer.</t>
  </si>
  <si>
    <t>2.       Ranked: The World’s Richest Cities, 2024 - CEOWORLD magazine</t>
  </si>
  <si>
    <t>3.       Subnational Human Development - Global Data Lab. Bolded values are the HDI for the region (ie. state, province), not city.</t>
  </si>
  <si>
    <t>4.       Industrial Production by Indicator, Country and Year. UNECE Statistical Database. Reference: 2023; Unit: 2021=100.</t>
  </si>
  <si>
    <t>5.       The city at a glance - City of Sydney</t>
  </si>
  <si>
    <t>6.       Industrial Production - Country List | Economic Indicators | Moody's Analytics. Reference: Sept 2025, except Australia Reference: 2025 Q2. South Africa unit: 2020=100 NSA. Japan unit: 2020=100 SA. India unit: Index FY 2012=100, NSA. South Korea unit: 2020=100, NSA. Brazil unit: 2022=100, SA. Columbia unit: Ch. Vol. Index 2018-100, NSA. Mexico unit: 2018=100 SA. Chile unit: 2018=100, NSA. Australia unit: Index FY 2023=100, SA.</t>
  </si>
  <si>
    <t>7.       China: population density by province 2024| Statista</t>
  </si>
  <si>
    <t>8.       NSDP/SDDS for the People's Republic of China Reference: Oct 2025; Unit: 2010=100.</t>
  </si>
  <si>
    <t>9.       Population of Bangkok (capital of Thailand)</t>
  </si>
  <si>
    <t>10.   Industrial Indices Reference : Sept 2025; Unit: 2021=100, SA.</t>
  </si>
  <si>
    <t xml:space="preserve">11.   GASTAT.IPI (2024) Unit : 2010=100 </t>
  </si>
  <si>
    <t>12.   Nigeria Industrial Production Index | Economic Indicators | CEIC. Reference: June 2024, Unit: Index 2010=100.</t>
  </si>
  <si>
    <t>13.   Egypt : Economic and Financial Data. Unit: base year FY 2012/2013.</t>
  </si>
  <si>
    <t>Sources of demograhic and socioeconomic indices</t>
  </si>
  <si>
    <t xml:space="preserve">Table S1: Sites and sampling information for PUF-PAS deployed in Quarter 3 in 2023. </t>
  </si>
  <si>
    <r>
      <rPr>
        <b/>
        <sz val="11"/>
        <color theme="1"/>
        <rFont val="Aptos Narrow"/>
        <family val="2"/>
        <scheme val="minor"/>
      </rPr>
      <t xml:space="preserve">Figure S3. </t>
    </r>
    <r>
      <rPr>
        <sz val="11"/>
        <color theme="1"/>
        <rFont val="Aptos Narrow"/>
        <family val="2"/>
        <scheme val="minor"/>
      </rPr>
      <t>Response factor plots generated from technical standard mixtures data by R script as part of automated data processing. A) Short-chain chlorinated paraffins (SCCPs, C10-C13). B) Medium-chain chlorinated paraffins (MCCPs, C14-C17). C) Long-chain chlorinated paraffins (LCCPs, C18-C20).</t>
    </r>
  </si>
  <si>
    <r>
      <rPr>
        <b/>
        <sz val="11"/>
        <color theme="1"/>
        <rFont val="Aptos Narrow"/>
        <family val="2"/>
        <scheme val="minor"/>
      </rPr>
      <t>Figure</t>
    </r>
    <r>
      <rPr>
        <sz val="11"/>
        <color theme="1"/>
        <rFont val="Aptos Narrow"/>
        <family val="2"/>
        <scheme val="minor"/>
      </rPr>
      <t xml:space="preserve"> </t>
    </r>
    <r>
      <rPr>
        <b/>
        <sz val="11"/>
        <color theme="1"/>
        <rFont val="Aptos Narrow"/>
        <family val="2"/>
        <scheme val="minor"/>
      </rPr>
      <t>S2</t>
    </r>
    <r>
      <rPr>
        <sz val="11"/>
        <color theme="1"/>
        <rFont val="Aptos Narrow"/>
        <family val="2"/>
        <scheme val="minor"/>
      </rPr>
      <t xml:space="preserve">. Representative chromatograms of 1 µg/mL technical mixtures of chlorinated Paraffins before (a) and after (b) method optimization. </t>
    </r>
  </si>
  <si>
    <t>Figure S8: Hierarchical clustering heatmap of log-transformed concentrations of short-chain (SCCPs), medium-chain (MCCPs), and long-chain (LCCPs) chlorinated paraffins across 20 global cities. Rows represent cities and columns represent CP subgroups. The data were log-transformed to reduce skew from extreme values, and hierarchical clustering (Euclidean distance) was applied to both rows and columns. The color scale reflects concentration levels, with red indicating higher and blue lower log-transformed values. Clustering reveals distinct groups of cities with similar CP profiles, highlighting regional and/or regulatory patterns in CP usage and distribution.</t>
  </si>
  <si>
    <t>Figure S5:  Correlation plots of measured total CPs levels (ΣPCAs-C10-20) and  demographic and socioeconomic indicators</t>
  </si>
  <si>
    <t>Figure S6 : Chlorine based homologue profiles of CPs assessed for a subset of sites in each UN region.</t>
  </si>
  <si>
    <t>Figure S7:Principal component analysis biplot (score and loading plot) of the total of individual carbon chain lengths with variable chlorine chain length (log-transformed) in air</t>
  </si>
  <si>
    <t xml:space="preserve">Figure S8: Hierarchical clustering heatmap of log-transformed concentrations of short-chain (SCCPs), medium-chain (MCCPs), and long-chain (LCCPs) chlorinated paraffins across 20 global cities. </t>
  </si>
  <si>
    <r>
      <t>Amandeep Saini</t>
    </r>
    <r>
      <rPr>
        <vertAlign val="superscript"/>
        <sz val="11"/>
        <color theme="1"/>
        <rFont val="Aptos"/>
        <family val="2"/>
      </rPr>
      <t>1‡</t>
    </r>
    <r>
      <rPr>
        <sz val="11"/>
        <color theme="1"/>
        <rFont val="Aptos"/>
        <family val="2"/>
      </rPr>
      <t>*, Selene Kutarna</t>
    </r>
    <r>
      <rPr>
        <vertAlign val="superscript"/>
        <sz val="11"/>
        <color theme="1"/>
        <rFont val="Aptos"/>
        <family val="2"/>
      </rPr>
      <t>1‡</t>
    </r>
    <r>
      <rPr>
        <sz val="11"/>
        <color theme="1"/>
        <rFont val="Aptos"/>
        <family val="2"/>
      </rPr>
      <t>, Shan Niu</t>
    </r>
    <r>
      <rPr>
        <vertAlign val="superscript"/>
        <sz val="11"/>
        <color theme="1"/>
        <rFont val="Aptos"/>
        <family val="2"/>
      </rPr>
      <t>2</t>
    </r>
    <r>
      <rPr>
        <sz val="11"/>
        <color theme="1"/>
        <rFont val="Aptos"/>
        <family val="2"/>
      </rPr>
      <t>, Meera Mohindra</t>
    </r>
    <r>
      <rPr>
        <vertAlign val="superscript"/>
        <sz val="11"/>
        <color theme="1"/>
        <rFont val="Aptos"/>
        <family val="2"/>
      </rPr>
      <t>1</t>
    </r>
    <r>
      <rPr>
        <sz val="11"/>
        <color theme="1"/>
        <rFont val="Aptos"/>
        <family val="2"/>
      </rPr>
      <t>, Jasmin Schuster</t>
    </r>
    <r>
      <rPr>
        <vertAlign val="superscript"/>
        <sz val="11"/>
        <color theme="1"/>
        <rFont val="Aptos"/>
        <family val="2"/>
      </rPr>
      <t>1</t>
    </r>
    <r>
      <rPr>
        <sz val="11"/>
        <color theme="1"/>
        <rFont val="Aptos"/>
        <family val="2"/>
      </rPr>
      <t>, Jacob Mastin</t>
    </r>
    <r>
      <rPr>
        <vertAlign val="superscript"/>
        <sz val="11"/>
        <color theme="1"/>
        <rFont val="Aptos"/>
        <family val="2"/>
      </rPr>
      <t>1</t>
    </r>
    <r>
      <rPr>
        <sz val="11"/>
        <color theme="1"/>
        <rFont val="Aptos"/>
        <family val="2"/>
      </rPr>
      <t>, Anita Eng</t>
    </r>
    <r>
      <rPr>
        <vertAlign val="superscript"/>
        <sz val="11"/>
        <color theme="1"/>
        <rFont val="Aptos"/>
        <family val="2"/>
      </rPr>
      <t>1</t>
    </r>
    <r>
      <rPr>
        <sz val="11"/>
        <color theme="1"/>
        <rFont val="Aptos"/>
        <family val="2"/>
      </rPr>
      <t>, Tom Harner</t>
    </r>
    <r>
      <rPr>
        <vertAlign val="superscript"/>
        <sz val="11"/>
        <color theme="1"/>
        <rFont val="Aptos"/>
        <family val="2"/>
      </rPr>
      <t>1</t>
    </r>
    <r>
      <rPr>
        <sz val="11"/>
        <color theme="1"/>
        <rFont val="Aptos"/>
        <family val="2"/>
      </rPr>
      <t>, Alan Yates</t>
    </r>
    <r>
      <rPr>
        <vertAlign val="superscript"/>
        <sz val="11"/>
        <color theme="1"/>
        <rFont val="Aptos"/>
        <family val="2"/>
      </rPr>
      <t>3</t>
    </r>
    <r>
      <rPr>
        <sz val="11"/>
        <color theme="1"/>
        <rFont val="Aptos"/>
        <family val="2"/>
      </rPr>
      <t>, Andrew Sweetman</t>
    </r>
    <r>
      <rPr>
        <vertAlign val="superscript"/>
        <sz val="11"/>
        <color theme="1"/>
        <rFont val="Aptos"/>
        <family val="2"/>
      </rPr>
      <t>4</t>
    </r>
    <r>
      <rPr>
        <sz val="11"/>
        <color theme="1"/>
        <rFont val="Aptos"/>
        <family val="2"/>
      </rPr>
      <t>, Begoña Jiménez</t>
    </r>
    <r>
      <rPr>
        <vertAlign val="superscript"/>
        <sz val="11"/>
        <color theme="1"/>
        <rFont val="Aptos"/>
        <family val="2"/>
      </rPr>
      <t>5</t>
    </r>
    <r>
      <rPr>
        <sz val="11"/>
        <color theme="1"/>
        <rFont val="Aptos"/>
        <family val="2"/>
      </rPr>
      <t>, Carlos A. Manzano</t>
    </r>
    <r>
      <rPr>
        <vertAlign val="superscript"/>
        <sz val="11"/>
        <color theme="1"/>
        <rFont val="Aptos"/>
        <family val="2"/>
      </rPr>
      <t>6</t>
    </r>
    <r>
      <rPr>
        <sz val="11"/>
        <color theme="1"/>
        <rFont val="Aptos"/>
        <family val="2"/>
      </rPr>
      <t>, Eftade O. Gaga</t>
    </r>
    <r>
      <rPr>
        <vertAlign val="superscript"/>
        <sz val="11"/>
        <color theme="1"/>
        <rFont val="Aptos"/>
        <family val="2"/>
      </rPr>
      <t>7</t>
    </r>
    <r>
      <rPr>
        <sz val="11"/>
        <color theme="1"/>
        <rFont val="Aptos"/>
        <family val="2"/>
      </rPr>
      <t>, Gavin Stevenson</t>
    </r>
    <r>
      <rPr>
        <vertAlign val="superscript"/>
        <sz val="11"/>
        <color theme="1"/>
        <rFont val="Aptos"/>
        <family val="2"/>
      </rPr>
      <t>3</t>
    </r>
    <r>
      <rPr>
        <sz val="11"/>
        <color theme="1"/>
        <rFont val="Aptos"/>
        <family val="2"/>
      </rPr>
      <t>, Hattan A. Alharbi</t>
    </r>
    <r>
      <rPr>
        <vertAlign val="superscript"/>
        <sz val="11"/>
        <color theme="1"/>
        <rFont val="Aptos"/>
        <family val="2"/>
      </rPr>
      <t>8</t>
    </r>
    <r>
      <rPr>
        <sz val="11"/>
        <color theme="1"/>
        <rFont val="Aptos"/>
        <family val="2"/>
      </rPr>
      <t>, Jerzy Falandysz</t>
    </r>
    <r>
      <rPr>
        <vertAlign val="superscript"/>
        <sz val="11"/>
        <color theme="1"/>
        <rFont val="Aptos"/>
        <family val="2"/>
      </rPr>
      <t>9</t>
    </r>
    <r>
      <rPr>
        <sz val="11"/>
        <color theme="1"/>
        <rFont val="Aptos"/>
        <family val="2"/>
      </rPr>
      <t>, Ji Eun Lee</t>
    </r>
    <r>
      <rPr>
        <vertAlign val="superscript"/>
        <sz val="11"/>
        <color theme="1"/>
        <rFont val="Aptos"/>
        <family val="2"/>
      </rPr>
      <t>10</t>
    </r>
    <r>
      <rPr>
        <sz val="11"/>
        <color theme="1"/>
        <rFont val="Aptos"/>
        <family val="2"/>
      </rPr>
      <t>, Karina S. B. Miglioranza</t>
    </r>
    <r>
      <rPr>
        <vertAlign val="superscript"/>
        <sz val="11"/>
        <color theme="1"/>
        <rFont val="Aptos"/>
        <family val="2"/>
      </rPr>
      <t>11</t>
    </r>
    <r>
      <rPr>
        <sz val="11"/>
        <color theme="1"/>
        <rFont val="Aptos"/>
        <family val="2"/>
      </rPr>
      <t>, Maria Tominaga</t>
    </r>
    <r>
      <rPr>
        <vertAlign val="superscript"/>
        <sz val="11"/>
        <color theme="1"/>
        <rFont val="Aptos"/>
        <family val="2"/>
      </rPr>
      <t>12</t>
    </r>
    <r>
      <rPr>
        <sz val="11"/>
        <color theme="1"/>
        <rFont val="Aptos"/>
        <family val="2"/>
      </rPr>
      <t>, Narumol Jariyasopit</t>
    </r>
    <r>
      <rPr>
        <vertAlign val="superscript"/>
        <sz val="11"/>
        <color theme="1"/>
        <rFont val="Aptos"/>
        <family val="2"/>
      </rPr>
      <t>13</t>
    </r>
    <r>
      <rPr>
        <sz val="11"/>
        <color theme="1"/>
        <rFont val="Aptos"/>
        <family val="2"/>
      </rPr>
      <t>,</t>
    </r>
    <r>
      <rPr>
        <vertAlign val="superscript"/>
        <sz val="11"/>
        <color theme="1"/>
        <rFont val="Aptos"/>
        <family val="2"/>
      </rPr>
      <t xml:space="preserve"> </t>
    </r>
    <r>
      <rPr>
        <sz val="11"/>
        <color theme="1"/>
        <rFont val="Aptos"/>
        <family val="2"/>
      </rPr>
      <t>Néstor Y Rojas</t>
    </r>
    <r>
      <rPr>
        <vertAlign val="superscript"/>
        <sz val="11"/>
        <color theme="1"/>
        <rFont val="Aptos"/>
        <family val="2"/>
      </rPr>
      <t>14</t>
    </r>
    <r>
      <rPr>
        <sz val="11"/>
        <color theme="1"/>
        <rFont val="Aptos"/>
        <family val="2"/>
      </rPr>
      <t>, Omar Amador-Muñoz</t>
    </r>
    <r>
      <rPr>
        <vertAlign val="superscript"/>
        <sz val="11"/>
        <color theme="1"/>
        <rFont val="Aptos"/>
        <family val="2"/>
      </rPr>
      <t>15</t>
    </r>
    <r>
      <rPr>
        <sz val="11"/>
        <color theme="1"/>
        <rFont val="Aptos"/>
        <family val="2"/>
      </rPr>
      <t>, Patricia Forbes</t>
    </r>
    <r>
      <rPr>
        <vertAlign val="superscript"/>
        <sz val="11"/>
        <color theme="1"/>
        <rFont val="Aptos"/>
        <family val="2"/>
      </rPr>
      <t>16</t>
    </r>
    <r>
      <rPr>
        <sz val="11"/>
        <color theme="1"/>
        <rFont val="Aptos"/>
        <family val="2"/>
      </rPr>
      <t>, Rose Alani</t>
    </r>
    <r>
      <rPr>
        <vertAlign val="superscript"/>
        <sz val="11"/>
        <color theme="1"/>
        <rFont val="Aptos"/>
        <family val="2"/>
      </rPr>
      <t>17</t>
    </r>
    <r>
      <rPr>
        <sz val="11"/>
        <color theme="1"/>
        <rFont val="Aptos"/>
        <family val="2"/>
      </rPr>
      <t>, Suresh Ramasubramanya Iyer</t>
    </r>
    <r>
      <rPr>
        <vertAlign val="superscript"/>
        <sz val="11"/>
        <color theme="1"/>
        <rFont val="Aptos"/>
        <family val="2"/>
      </rPr>
      <t>18</t>
    </r>
    <r>
      <rPr>
        <sz val="11"/>
        <color theme="1"/>
        <rFont val="Aptos"/>
        <family val="2"/>
      </rPr>
      <t>, Seung-bok Lee</t>
    </r>
    <r>
      <rPr>
        <vertAlign val="superscript"/>
        <sz val="11"/>
        <color theme="1"/>
        <rFont val="Aptos"/>
        <family val="2"/>
      </rPr>
      <t>19</t>
    </r>
    <r>
      <rPr>
        <sz val="11"/>
        <color theme="1"/>
        <rFont val="Aptos"/>
        <family val="2"/>
      </rPr>
      <t>, Takahiro Nishino</t>
    </r>
    <r>
      <rPr>
        <vertAlign val="superscript"/>
        <sz val="11"/>
        <color theme="1"/>
        <rFont val="Aptos"/>
        <family val="2"/>
      </rPr>
      <t>20</t>
    </r>
    <r>
      <rPr>
        <sz val="11"/>
        <color theme="1"/>
        <rFont val="Aptos"/>
        <family val="2"/>
      </rPr>
      <t>, Tamer Shoeib</t>
    </r>
    <r>
      <rPr>
        <vertAlign val="superscript"/>
        <sz val="11"/>
        <color theme="1"/>
        <rFont val="Aptos"/>
        <family val="2"/>
      </rPr>
      <t>21</t>
    </r>
    <r>
      <rPr>
        <sz val="11"/>
        <color theme="1"/>
        <rFont val="Aptos"/>
        <family val="2"/>
      </rPr>
      <t>, Urs Jans</t>
    </r>
    <r>
      <rPr>
        <vertAlign val="superscript"/>
        <sz val="11"/>
        <color theme="1"/>
        <rFont val="Aptos"/>
        <family val="2"/>
      </rPr>
      <t>22,23</t>
    </r>
    <r>
      <rPr>
        <sz val="11"/>
        <color theme="1"/>
        <rFont val="Aptos"/>
        <family val="2"/>
      </rPr>
      <t>, Xinghua Qiu</t>
    </r>
    <r>
      <rPr>
        <vertAlign val="superscript"/>
        <sz val="11"/>
        <color theme="1"/>
        <rFont val="Aptos"/>
        <family val="2"/>
      </rPr>
      <t>24</t>
    </r>
    <r>
      <rPr>
        <sz val="11"/>
        <color theme="1"/>
        <rFont val="Aptos"/>
        <family val="2"/>
      </rPr>
      <t>, Zhen Cheng</t>
    </r>
    <r>
      <rPr>
        <vertAlign val="superscript"/>
        <sz val="11"/>
        <color theme="1"/>
        <rFont val="Aptos"/>
        <family val="2"/>
      </rPr>
      <t>1,24</t>
    </r>
  </si>
  <si>
    <r>
      <t>19</t>
    </r>
    <r>
      <rPr>
        <sz val="11"/>
        <color rgb="FF000000"/>
        <rFont val="Aptos"/>
        <family val="2"/>
      </rPr>
      <t xml:space="preserve">Center for Climate and Carbon Cycle Research, Korea Institute of Science and Technology, Seoul, 02792, </t>
    </r>
    <r>
      <rPr>
        <sz val="11"/>
        <color theme="1"/>
        <rFont val="Aptos"/>
        <family val="2"/>
      </rPr>
      <t>Republic of Korea</t>
    </r>
    <r>
      <rPr>
        <sz val="11"/>
        <color rgb="FF000000"/>
        <rFont val="Aptos"/>
        <family val="2"/>
      </rPr>
      <t xml:space="preserve"> </t>
    </r>
  </si>
  <si>
    <r>
      <t>20</t>
    </r>
    <r>
      <rPr>
        <sz val="11"/>
        <color theme="1"/>
        <rFont val="Aptos"/>
        <family val="2"/>
      </rPr>
      <t xml:space="preserve">Tokyo Metropolitan Research Institute for Environmental Protection 1-7-5, Sinsuna Koto-ku Tokyo, Japan </t>
    </r>
  </si>
  <si>
    <r>
      <t>21</t>
    </r>
    <r>
      <rPr>
        <sz val="11"/>
        <color theme="1"/>
        <rFont val="Aptos"/>
        <family val="2"/>
      </rPr>
      <t>Department of Chemistry, The American University in Cairo, New Cairo 11835, Egypt</t>
    </r>
  </si>
  <si>
    <r>
      <t>22</t>
    </r>
    <r>
      <rPr>
        <sz val="11"/>
        <color rgb="FF000000"/>
        <rFont val="Aptos"/>
        <family val="2"/>
      </rPr>
      <t>Department of Chemistry &amp; Biochemistry, City College of New York, New York, 10031 USA</t>
    </r>
  </si>
  <si>
    <r>
      <t>23</t>
    </r>
    <r>
      <rPr>
        <sz val="11"/>
        <color rgb="FF000000"/>
        <rFont val="Aptos"/>
        <family val="2"/>
      </rPr>
      <t>Ph.D. Program in Chemistry, The Graduate Center of the City University of New York, New York, 10016, USA</t>
    </r>
    <r>
      <rPr>
        <vertAlign val="superscript"/>
        <sz val="11"/>
        <color rgb="FF000000"/>
        <rFont val="Aptos"/>
        <family val="2"/>
      </rPr>
      <t xml:space="preserve"> </t>
    </r>
  </si>
  <si>
    <r>
      <t>24</t>
    </r>
    <r>
      <rPr>
        <sz val="11"/>
        <color theme="1"/>
        <rFont val="Aptos"/>
        <family val="2"/>
      </rPr>
      <t>MEEKL-AERM, College of Environmental Sciences and Engineering, and Center for Environment and Health, Peking University, Beijing, 100871 China</t>
    </r>
    <r>
      <rPr>
        <vertAlign val="superscript"/>
        <sz val="11"/>
        <color theme="1"/>
        <rFont val="Aptos"/>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</si>
</sst>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
    <numFmt numFmtId="165" formatCode="0.00000"/>
    <numFmt numFmtId="166" formatCode="0.0E+00"/>
    <numFmt numFmtId="167" formatCode="0_ "/>
    <numFmt numFmtId="168" formatCode="0.00_ "/>
  </numFmts>
  <fonts count="101">
    <font>
      <sz val="11"/>
      <color theme="1"/>
      <name val="Aptos Narrow"/>
      <family val="2"/>
      <scheme val="minor"/>
    </font>
    <font>
      <sz val="11"/>
      <color theme="1"/>
      <name val="Aptos Narrow"/>
      <family val="2"/>
      <scheme val="minor"/>
    </font>
    <font>
      <b/>
      <sz val="12"/>
      <color theme="1"/>
      <name val="Aptos Narrow"/>
      <family val="2"/>
      <scheme val="minor"/>
    </font>
    <font>
      <vertAlign val="superscript"/>
      <sz val="11"/>
      <color theme="1"/>
      <name val="Aptos Narrow"/>
      <family val="2"/>
      <scheme val="minor"/>
    </font>
    <font>
      <b/>
      <i/>
      <sz val="12"/>
      <color theme="1"/>
      <name val="Aptos Narrow"/>
      <family val="2"/>
      <scheme val="minor"/>
    </font>
    <font>
      <sz val="12"/>
      <color theme="1"/>
      <name val="Aptos Narrow"/>
      <family val="2"/>
      <scheme val="minor"/>
    </font>
    <font>
      <vertAlign val="superscript"/>
      <sz val="12"/>
      <color theme="1"/>
      <name val="Aptos Narrow"/>
      <family val="2"/>
      <scheme val="minor"/>
    </font>
    <font>
      <b/>
      <sz val="11"/>
      <color theme="1"/>
      <name val="Aptos Narrow"/>
      <family val="2"/>
      <scheme val="minor"/>
    </font>
    <font>
      <sz val="12"/>
      <color theme="1"/>
      <name val="Calibri"/>
      <family val="2"/>
    </font>
    <font>
      <b/>
      <sz val="12"/>
      <color theme="1"/>
      <name val="Calibri"/>
      <family val="2"/>
    </font>
    <font>
      <sz val="11"/>
      <color theme="1"/>
      <name val="Calibri"/>
      <family val="2"/>
    </font>
    <font>
      <i/>
      <sz val="11"/>
      <color theme="1"/>
      <name val="Calibri"/>
      <family val="2"/>
    </font>
    <font>
      <u/>
      <sz val="11"/>
      <color theme="10"/>
      <name val="Aptos Narrow"/>
      <family val="2"/>
      <scheme val="minor"/>
    </font>
    <font>
      <sz val="10"/>
      <name val="Arial"/>
      <family val="2"/>
    </font>
    <font>
      <b/>
      <sz val="16"/>
      <name val="Aptos Narrow"/>
      <family val="2"/>
      <scheme val="minor"/>
    </font>
    <font>
      <sz val="22"/>
      <color rgb="FFFF0000"/>
      <name val="Arial"/>
      <family val="2"/>
    </font>
    <font>
      <b/>
      <sz val="16"/>
      <color rgb="FF000000"/>
      <name val="Calibri"/>
      <family val="2"/>
    </font>
    <font>
      <b/>
      <vertAlign val="subscript"/>
      <sz val="16"/>
      <color rgb="FF000000"/>
      <name val="Calibri"/>
      <family val="2"/>
    </font>
    <font>
      <b/>
      <sz val="14"/>
      <name val="Arial"/>
      <family val="2"/>
    </font>
    <font>
      <b/>
      <sz val="14"/>
      <color indexed="10"/>
      <name val="Arial"/>
      <family val="2"/>
    </font>
    <font>
      <sz val="11"/>
      <color rgb="FFFF0000"/>
      <name val="Arial"/>
      <family val="2"/>
    </font>
    <font>
      <b/>
      <sz val="16"/>
      <name val="Arial"/>
      <family val="2"/>
    </font>
    <font>
      <b/>
      <sz val="16"/>
      <color rgb="FFFF0000"/>
      <name val="Arial"/>
      <family val="2"/>
    </font>
    <font>
      <u/>
      <sz val="14"/>
      <color indexed="12"/>
      <name val="Aptos Narrow"/>
      <family val="2"/>
      <scheme val="minor"/>
    </font>
    <font>
      <b/>
      <sz val="14"/>
      <name val="Aptos Narrow"/>
      <family val="2"/>
      <scheme val="minor"/>
    </font>
    <font>
      <u/>
      <sz val="12"/>
      <color indexed="12"/>
      <name val="Helv"/>
    </font>
    <font>
      <b/>
      <sz val="12"/>
      <name val="Arial"/>
      <family val="2"/>
    </font>
    <font>
      <b/>
      <i/>
      <u/>
      <sz val="12"/>
      <color rgb="FFC00000"/>
      <name val="Arial"/>
      <family val="2"/>
    </font>
    <font>
      <b/>
      <sz val="12"/>
      <name val="Symbol"/>
      <family val="1"/>
      <charset val="2"/>
    </font>
    <font>
      <b/>
      <vertAlign val="subscript"/>
      <sz val="12"/>
      <name val="Arial"/>
      <family val="2"/>
    </font>
    <font>
      <b/>
      <sz val="12"/>
      <name val="Aptos Narrow"/>
      <family val="2"/>
      <scheme val="minor"/>
    </font>
    <font>
      <b/>
      <i/>
      <u/>
      <sz val="12"/>
      <color rgb="FFC00000"/>
      <name val="Aptos Narrow"/>
      <family val="2"/>
      <scheme val="minor"/>
    </font>
    <font>
      <b/>
      <i/>
      <sz val="12"/>
      <name val="Arial"/>
      <family val="2"/>
    </font>
    <font>
      <b/>
      <i/>
      <vertAlign val="subscript"/>
      <sz val="14"/>
      <name val="Arial"/>
      <family val="2"/>
    </font>
    <font>
      <b/>
      <u/>
      <sz val="18"/>
      <color rgb="FF4F81BD"/>
      <name val="Arial"/>
      <family val="2"/>
    </font>
    <font>
      <b/>
      <sz val="10"/>
      <name val="Arial"/>
      <family val="2"/>
    </font>
    <font>
      <b/>
      <sz val="11"/>
      <color rgb="FFC00000"/>
      <name val="Arial"/>
      <family val="2"/>
    </font>
    <font>
      <b/>
      <vertAlign val="subscript"/>
      <sz val="14"/>
      <color rgb="FFC00000"/>
      <name val="Arial"/>
      <family val="2"/>
    </font>
    <font>
      <b/>
      <vertAlign val="subscript"/>
      <sz val="12"/>
      <color rgb="FFC00000"/>
      <name val="Arial"/>
      <family val="2"/>
    </font>
    <font>
      <sz val="11"/>
      <name val="Arial"/>
      <family val="2"/>
    </font>
    <font>
      <vertAlign val="subscript"/>
      <sz val="14"/>
      <name val="Arial"/>
      <family val="2"/>
    </font>
    <font>
      <b/>
      <sz val="14"/>
      <color theme="1"/>
      <name val="Aptos Narrow"/>
      <family val="2"/>
      <scheme val="minor"/>
    </font>
    <font>
      <b/>
      <sz val="12"/>
      <color rgb="FFFF0000"/>
      <name val="Arial"/>
      <family val="2"/>
    </font>
    <font>
      <vertAlign val="subscript"/>
      <sz val="12"/>
      <name val="Arial"/>
      <family val="2"/>
    </font>
    <font>
      <b/>
      <sz val="12"/>
      <color rgb="FF0070C0"/>
      <name val="Arial"/>
      <family val="2"/>
    </font>
    <font>
      <b/>
      <vertAlign val="superscript"/>
      <sz val="12"/>
      <name val="Arial"/>
      <family val="2"/>
    </font>
    <font>
      <b/>
      <sz val="14"/>
      <name val="Symbol"/>
      <family val="1"/>
      <charset val="2"/>
    </font>
    <font>
      <b/>
      <vertAlign val="subscript"/>
      <sz val="14"/>
      <name val="Arial"/>
      <family val="2"/>
    </font>
    <font>
      <b/>
      <sz val="14"/>
      <color rgb="FFFF0000"/>
      <name val="Arial"/>
      <family val="2"/>
    </font>
    <font>
      <b/>
      <sz val="8"/>
      <color rgb="FFFF0000"/>
      <name val="Arial"/>
      <family val="2"/>
    </font>
    <font>
      <sz val="12"/>
      <name val="Arial"/>
      <family val="2"/>
    </font>
    <font>
      <sz val="14"/>
      <name val="Arial"/>
      <family val="2"/>
    </font>
    <font>
      <sz val="14"/>
      <color indexed="10"/>
      <name val="Arial"/>
      <family val="2"/>
    </font>
    <font>
      <b/>
      <u/>
      <sz val="10"/>
      <name val="Arial"/>
      <family val="2"/>
    </font>
    <font>
      <sz val="16"/>
      <name val="Arial"/>
      <family val="2"/>
    </font>
    <font>
      <b/>
      <u/>
      <sz val="16"/>
      <color rgb="FFFF0000"/>
      <name val="Arial"/>
      <family val="2"/>
    </font>
    <font>
      <u/>
      <sz val="16"/>
      <name val="Arial"/>
      <family val="2"/>
    </font>
    <font>
      <b/>
      <u/>
      <sz val="18"/>
      <color rgb="FF4F6228"/>
      <name val="Arial"/>
      <family val="2"/>
    </font>
    <font>
      <b/>
      <sz val="11"/>
      <color rgb="FFFF0000"/>
      <name val="Arial"/>
      <family val="2"/>
    </font>
    <font>
      <b/>
      <vertAlign val="subscript"/>
      <sz val="11"/>
      <color rgb="FFFF0000"/>
      <name val="Arial"/>
      <family val="2"/>
    </font>
    <font>
      <u/>
      <sz val="11"/>
      <color theme="1"/>
      <name val="Arial"/>
      <family val="2"/>
    </font>
    <font>
      <b/>
      <sz val="11"/>
      <color theme="1"/>
      <name val="Arial"/>
      <family val="2"/>
    </font>
    <font>
      <sz val="9"/>
      <name val="Arial"/>
      <family val="2"/>
    </font>
    <font>
      <b/>
      <i/>
      <sz val="12"/>
      <color theme="3"/>
      <name val="Arial"/>
      <family val="2"/>
    </font>
    <font>
      <sz val="12"/>
      <color theme="1"/>
      <name val="Arial"/>
      <family val="2"/>
    </font>
    <font>
      <b/>
      <sz val="12"/>
      <color rgb="FFF016B2"/>
      <name val="Arial"/>
      <family val="2"/>
    </font>
    <font>
      <b/>
      <sz val="11"/>
      <color theme="3" tint="-0.249977111117893"/>
      <name val="Arial"/>
      <family val="2"/>
    </font>
    <font>
      <b/>
      <vertAlign val="subscript"/>
      <sz val="11"/>
      <color theme="3" tint="-0.249977111117893"/>
      <name val="Arial"/>
      <family val="2"/>
    </font>
    <font>
      <b/>
      <i/>
      <sz val="11"/>
      <color rgb="FFFF0000"/>
      <name val="Arial"/>
      <family val="2"/>
    </font>
    <font>
      <b/>
      <sz val="9"/>
      <color rgb="FF000000"/>
      <name val="Tahoma"/>
      <family val="2"/>
    </font>
    <font>
      <sz val="9"/>
      <color rgb="FF000000"/>
      <name val="Tahoma"/>
      <family val="2"/>
    </font>
    <font>
      <b/>
      <sz val="9"/>
      <color indexed="81"/>
      <name val="Tahoma"/>
      <family val="2"/>
    </font>
    <font>
      <sz val="9"/>
      <color indexed="81"/>
      <name val="Tahoma"/>
      <family val="2"/>
    </font>
    <font>
      <b/>
      <sz val="9"/>
      <color indexed="81"/>
      <name val="Tahoma"/>
      <family val="2"/>
      <charset val="238"/>
    </font>
    <font>
      <sz val="9"/>
      <color indexed="81"/>
      <name val="Tahoma"/>
      <family val="2"/>
      <charset val="238"/>
    </font>
    <font>
      <vertAlign val="subscript"/>
      <sz val="9"/>
      <color rgb="FF000000"/>
      <name val="Tahoma"/>
      <family val="2"/>
    </font>
    <font>
      <b/>
      <sz val="11"/>
      <color rgb="FF000000"/>
      <name val="Calibri"/>
      <family val="2"/>
    </font>
    <font>
      <i/>
      <sz val="11"/>
      <color theme="1"/>
      <name val="Aptos Narrow"/>
      <family val="2"/>
      <scheme val="minor"/>
    </font>
    <font>
      <sz val="11"/>
      <name val="Aptos Narrow"/>
      <family val="2"/>
      <scheme val="minor"/>
    </font>
    <font>
      <b/>
      <vertAlign val="superscript"/>
      <sz val="11"/>
      <color theme="1"/>
      <name val="Aptos Narrow"/>
      <family val="2"/>
      <scheme val="minor"/>
    </font>
    <font>
      <b/>
      <sz val="11"/>
      <color rgb="FF000000"/>
      <name val="Aptos Narrow"/>
      <family val="2"/>
    </font>
    <font>
      <sz val="11"/>
      <color theme="1"/>
      <name val="Aptos"/>
      <family val="2"/>
    </font>
    <font>
      <vertAlign val="superscript"/>
      <sz val="11"/>
      <color theme="1"/>
      <name val="Aptos"/>
      <family val="2"/>
    </font>
    <font>
      <vertAlign val="superscript"/>
      <sz val="11"/>
      <color rgb="FF000000"/>
      <name val="Aptos"/>
      <family val="2"/>
    </font>
    <font>
      <sz val="11"/>
      <color rgb="FF000000"/>
      <name val="Aptos"/>
      <family val="2"/>
    </font>
    <font>
      <i/>
      <sz val="11"/>
      <color rgb="FFFF0000"/>
      <name val="Aptos Narrow"/>
      <family val="2"/>
      <scheme val="minor"/>
    </font>
    <font>
      <b/>
      <sz val="11"/>
      <color rgb="FFFF0000"/>
      <name val="Aptos Narrow"/>
      <family val="2"/>
      <scheme val="minor"/>
    </font>
    <font>
      <b/>
      <sz val="11"/>
      <name val="Aptos Narrow"/>
      <family val="2"/>
      <scheme val="minor"/>
    </font>
    <font>
      <sz val="7"/>
      <name val="Arial"/>
      <family val="2"/>
    </font>
    <font>
      <sz val="12"/>
      <name val="Aptos Narrow"/>
      <family val="2"/>
      <scheme val="minor"/>
    </font>
    <font>
      <sz val="12"/>
      <name val="Aptos"/>
      <family val="2"/>
    </font>
    <font>
      <i/>
      <sz val="12"/>
      <name val="Aptos"/>
      <family val="2"/>
    </font>
    <font>
      <sz val="12"/>
      <name val="Aptos"/>
      <family val="1"/>
    </font>
    <font>
      <sz val="7"/>
      <name val="Times New Roman"/>
      <family val="1"/>
    </font>
    <font>
      <sz val="11"/>
      <color rgb="FF000000"/>
      <name val="Calibri"/>
      <family val="2"/>
    </font>
    <font>
      <vertAlign val="superscript"/>
      <sz val="11"/>
      <color rgb="FF000000"/>
      <name val="Calibri"/>
      <family val="2"/>
    </font>
    <font>
      <b/>
      <vertAlign val="superscript"/>
      <sz val="11"/>
      <color rgb="FF000000"/>
      <name val="Aptos Narrow"/>
      <family val="2"/>
    </font>
    <font>
      <b/>
      <vertAlign val="superscript"/>
      <sz val="11"/>
      <color rgb="FF000000"/>
      <name val="Calibri"/>
      <family val="2"/>
    </font>
    <font>
      <sz val="11"/>
      <color rgb="FF000000"/>
      <name val="Aptos Narrow"/>
      <family val="2"/>
    </font>
    <font>
      <vertAlign val="superscript"/>
      <sz val="11"/>
      <color rgb="FF000000"/>
      <name val="Aptos Narrow"/>
      <family val="2"/>
    </font>
    <font>
      <sz val="11"/>
      <color rgb="FF111111"/>
      <name val="Calibri"/>
      <family val="2"/>
    </font>
  </fonts>
  <fills count="25">
    <fill>
      <patternFill patternType="none"/>
    </fill>
    <fill>
      <patternFill patternType="gray125"/>
    </fill>
    <fill>
      <patternFill patternType="solid">
        <fgColor theme="2"/>
        <bgColor indexed="64"/>
      </patternFill>
    </fill>
    <fill>
      <patternFill patternType="solid">
        <fgColor rgb="FF66FFFF"/>
        <bgColor indexed="64"/>
      </patternFill>
    </fill>
    <fill>
      <patternFill patternType="solid">
        <fgColor rgb="FF66FF99"/>
        <bgColor indexed="64"/>
      </patternFill>
    </fill>
    <fill>
      <patternFill patternType="solid">
        <fgColor rgb="FFFFFFCC"/>
      </patternFill>
    </fill>
    <fill>
      <patternFill patternType="solid">
        <fgColor theme="4" tint="0.59999389629810485"/>
        <bgColor indexed="64"/>
      </patternFill>
    </fill>
    <fill>
      <patternFill patternType="solid">
        <fgColor rgb="FFFFC000"/>
        <bgColor indexed="64"/>
      </patternFill>
    </fill>
    <fill>
      <patternFill patternType="solid">
        <fgColor theme="6" tint="0.59999389629810485"/>
        <bgColor indexed="64"/>
      </patternFill>
    </fill>
    <fill>
      <patternFill patternType="solid">
        <fgColor rgb="FFDDDDDD"/>
        <bgColor indexed="64"/>
      </patternFill>
    </fill>
    <fill>
      <patternFill patternType="solid">
        <fgColor theme="0" tint="-0.14999847407452621"/>
        <bgColor indexed="64"/>
      </patternFill>
    </fill>
    <fill>
      <patternFill patternType="solid">
        <fgColor rgb="FFFFFF99"/>
        <bgColor indexed="64"/>
      </patternFill>
    </fill>
    <fill>
      <patternFill patternType="solid">
        <fgColor rgb="FFD9D9D9"/>
        <bgColor indexed="64"/>
      </patternFill>
    </fill>
    <fill>
      <patternFill patternType="solid">
        <fgColor theme="3" tint="0.79998168889431442"/>
        <bgColor indexed="64"/>
      </patternFill>
    </fill>
    <fill>
      <patternFill patternType="solid">
        <fgColor rgb="FFC8FFB7"/>
        <bgColor indexed="64"/>
      </patternFill>
    </fill>
    <fill>
      <patternFill patternType="solid">
        <fgColor theme="9" tint="0.59999389629810485"/>
        <bgColor indexed="64"/>
      </patternFill>
    </fill>
    <fill>
      <patternFill patternType="solid">
        <fgColor theme="6" tint="0.39997558519241921"/>
        <bgColor indexed="64"/>
      </patternFill>
    </fill>
    <fill>
      <patternFill patternType="solid">
        <fgColor rgb="FFC0C0C0"/>
        <bgColor indexed="64"/>
      </patternFill>
    </fill>
    <fill>
      <patternFill patternType="solid">
        <fgColor indexed="43"/>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9" tint="0.39997558519241921"/>
        <bgColor indexed="64"/>
      </patternFill>
    </fill>
    <fill>
      <patternFill patternType="solid">
        <fgColor theme="6" tint="0.79998168889431442"/>
        <bgColor indexed="64"/>
      </patternFill>
    </fill>
    <fill>
      <patternFill patternType="solid">
        <fgColor theme="0"/>
        <bgColor indexed="64"/>
      </patternFill>
    </fill>
  </fills>
  <borders count="63">
    <border>
      <left/>
      <right/>
      <top/>
      <bottom/>
      <diagonal/>
    </border>
    <border>
      <left/>
      <right/>
      <top/>
      <bottom style="thin">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auto="1"/>
      </right>
      <top/>
      <bottom style="thin">
        <color auto="1"/>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ck">
        <color indexed="64"/>
      </top>
      <bottom style="medium">
        <color indexed="64"/>
      </bottom>
      <diagonal/>
    </border>
    <border>
      <left style="thin">
        <color auto="1"/>
      </left>
      <right/>
      <top style="thin">
        <color auto="1"/>
      </top>
      <bottom style="thick">
        <color auto="1"/>
      </bottom>
      <diagonal/>
    </border>
    <border>
      <left/>
      <right/>
      <top style="thin">
        <color auto="1"/>
      </top>
      <bottom style="thick">
        <color auto="1"/>
      </bottom>
      <diagonal/>
    </border>
    <border>
      <left/>
      <right style="thin">
        <color auto="1"/>
      </right>
      <top style="thin">
        <color auto="1"/>
      </top>
      <bottom style="thick">
        <color auto="1"/>
      </bottom>
      <diagonal/>
    </border>
    <border>
      <left style="thin">
        <color auto="1"/>
      </left>
      <right/>
      <top style="thick">
        <color indexed="64"/>
      </top>
      <bottom style="medium">
        <color indexed="64"/>
      </bottom>
      <diagonal/>
    </border>
    <border>
      <left/>
      <right style="thin">
        <color auto="1"/>
      </right>
      <top style="thick">
        <color indexed="64"/>
      </top>
      <bottom style="medium">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right style="thin">
        <color auto="1"/>
      </right>
      <top style="medium">
        <color indexed="64"/>
      </top>
      <bottom/>
      <diagonal/>
    </border>
    <border>
      <left/>
      <right style="thin">
        <color auto="1"/>
      </right>
      <top/>
      <bottom style="medium">
        <color indexed="64"/>
      </bottom>
      <diagonal/>
    </border>
  </borders>
  <cellStyleXfs count="6">
    <xf numFmtId="0" fontId="0" fillId="0" borderId="0"/>
    <xf numFmtId="0" fontId="1" fillId="0" borderId="0"/>
    <xf numFmtId="0" fontId="1" fillId="5" borderId="10" applyNumberFormat="0" applyFont="0" applyAlignment="0" applyProtection="0"/>
    <xf numFmtId="0" fontId="12" fillId="0" borderId="0" applyNumberFormat="0" applyFill="0" applyBorder="0" applyAlignment="0" applyProtection="0"/>
    <xf numFmtId="0" fontId="1" fillId="0" borderId="0"/>
    <xf numFmtId="9" fontId="1" fillId="0" borderId="0" applyFont="0" applyFill="0" applyBorder="0" applyAlignment="0" applyProtection="0"/>
  </cellStyleXfs>
  <cellXfs count="450">
    <xf numFmtId="0" fontId="0" fillId="0" borderId="0" xfId="0"/>
    <xf numFmtId="0" fontId="2" fillId="0" borderId="0" xfId="0" applyFont="1"/>
    <xf numFmtId="0" fontId="0" fillId="0" borderId="1" xfId="0" applyBorder="1"/>
    <xf numFmtId="0" fontId="0" fillId="0" borderId="0" xfId="0" applyAlignment="1">
      <alignment horizontal="center"/>
    </xf>
    <xf numFmtId="0" fontId="0" fillId="0" borderId="1" xfId="0" applyBorder="1" applyAlignment="1">
      <alignment horizontal="center"/>
    </xf>
    <xf numFmtId="15" fontId="0" fillId="0" borderId="0" xfId="0" applyNumberFormat="1"/>
    <xf numFmtId="1" fontId="0" fillId="0" borderId="0" xfId="0" applyNumberFormat="1" applyAlignment="1">
      <alignment horizontal="center"/>
    </xf>
    <xf numFmtId="0" fontId="9" fillId="0" borderId="0" xfId="0" applyFont="1" applyAlignment="1">
      <alignment horizontal="justify" vertical="center"/>
    </xf>
    <xf numFmtId="0" fontId="8" fillId="0" borderId="0" xfId="0" applyFont="1" applyAlignment="1">
      <alignment horizontal="justify" vertical="center"/>
    </xf>
    <xf numFmtId="0" fontId="11" fillId="0" borderId="0" xfId="0" applyFont="1" applyAlignment="1">
      <alignment horizontal="justify" vertical="center"/>
    </xf>
    <xf numFmtId="0" fontId="13" fillId="0" borderId="0" xfId="0" applyFont="1"/>
    <xf numFmtId="0" fontId="15" fillId="0" borderId="0" xfId="0" applyFont="1"/>
    <xf numFmtId="0" fontId="16" fillId="0" borderId="0" xfId="0" applyFont="1" applyAlignment="1">
      <alignment wrapText="1"/>
    </xf>
    <xf numFmtId="0" fontId="18" fillId="0" borderId="0" xfId="0" applyFont="1"/>
    <xf numFmtId="15" fontId="19" fillId="0" borderId="0" xfId="0" applyNumberFormat="1" applyFont="1"/>
    <xf numFmtId="0" fontId="20" fillId="0" borderId="0" xfId="0" quotePrefix="1" applyFont="1"/>
    <xf numFmtId="0" fontId="21" fillId="0" borderId="0" xfId="0" applyFont="1" applyAlignment="1">
      <alignment horizontal="center"/>
    </xf>
    <xf numFmtId="0" fontId="18" fillId="0" borderId="0" xfId="0" applyFont="1" applyAlignment="1">
      <alignment horizontal="left"/>
    </xf>
    <xf numFmtId="0" fontId="22" fillId="0" borderId="0" xfId="0" applyFont="1" applyAlignment="1">
      <alignment horizontal="left"/>
    </xf>
    <xf numFmtId="0" fontId="23" fillId="0" borderId="0" xfId="3" applyFont="1" applyBorder="1" applyAlignment="1" applyProtection="1"/>
    <xf numFmtId="0" fontId="24" fillId="0" borderId="0" xfId="0" applyFont="1" applyAlignment="1">
      <alignment horizontal="center"/>
    </xf>
    <xf numFmtId="0" fontId="25" fillId="0" borderId="0" xfId="3" applyFont="1" applyBorder="1" applyAlignment="1" applyProtection="1"/>
    <xf numFmtId="0" fontId="26" fillId="0" borderId="0" xfId="0" applyFont="1" applyAlignment="1">
      <alignment horizontal="left" vertical="top" wrapText="1"/>
    </xf>
    <xf numFmtId="0" fontId="26" fillId="0" borderId="0" xfId="0" applyFont="1" applyAlignment="1">
      <alignment vertical="top" wrapText="1"/>
    </xf>
    <xf numFmtId="0" fontId="34" fillId="0" borderId="0" xfId="0" applyFont="1"/>
    <xf numFmtId="0" fontId="35" fillId="0" borderId="0" xfId="0" applyFont="1"/>
    <xf numFmtId="0" fontId="42" fillId="0" borderId="13" xfId="0" applyFont="1" applyBorder="1" applyAlignment="1">
      <alignment horizontal="center"/>
    </xf>
    <xf numFmtId="0" fontId="39" fillId="0" borderId="0" xfId="0" applyFont="1"/>
    <xf numFmtId="0" fontId="26" fillId="10" borderId="14" xfId="0" applyFont="1" applyFill="1" applyBorder="1" applyAlignment="1">
      <alignment horizontal="left"/>
    </xf>
    <xf numFmtId="0" fontId="26" fillId="10" borderId="15" xfId="0" applyFont="1" applyFill="1" applyBorder="1" applyAlignment="1">
      <alignment horizontal="left"/>
    </xf>
    <xf numFmtId="1" fontId="44" fillId="11" borderId="16" xfId="0" applyNumberFormat="1" applyFont="1" applyFill="1" applyBorder="1" applyAlignment="1">
      <alignment horizontal="right"/>
    </xf>
    <xf numFmtId="1" fontId="26" fillId="0" borderId="16" xfId="0" applyNumberFormat="1" applyFont="1" applyBorder="1" applyAlignment="1">
      <alignment horizontal="right"/>
    </xf>
    <xf numFmtId="1" fontId="18" fillId="0" borderId="0" xfId="0" applyNumberFormat="1" applyFont="1" applyAlignment="1">
      <alignment horizontal="right"/>
    </xf>
    <xf numFmtId="0" fontId="13" fillId="0" borderId="0" xfId="0" applyFont="1" applyAlignment="1">
      <alignment wrapText="1"/>
    </xf>
    <xf numFmtId="0" fontId="26" fillId="10" borderId="32" xfId="0" applyFont="1" applyFill="1" applyBorder="1" applyAlignment="1">
      <alignment horizontal="left"/>
    </xf>
    <xf numFmtId="0" fontId="26" fillId="10" borderId="0" xfId="0" applyFont="1" applyFill="1" applyAlignment="1">
      <alignment horizontal="left"/>
    </xf>
    <xf numFmtId="1" fontId="44" fillId="11" borderId="33" xfId="0" applyNumberFormat="1" applyFont="1" applyFill="1" applyBorder="1" applyAlignment="1">
      <alignment horizontal="right"/>
    </xf>
    <xf numFmtId="1" fontId="26" fillId="0" borderId="33" xfId="0" applyNumberFormat="1" applyFont="1" applyBorder="1" applyAlignment="1">
      <alignment horizontal="right"/>
    </xf>
    <xf numFmtId="0" fontId="26" fillId="0" borderId="0" xfId="0" applyFont="1"/>
    <xf numFmtId="0" fontId="42" fillId="0" borderId="34" xfId="0" applyFont="1" applyBorder="1" applyAlignment="1">
      <alignment horizontal="center"/>
    </xf>
    <xf numFmtId="0" fontId="26" fillId="10" borderId="17" xfId="0" applyFont="1" applyFill="1" applyBorder="1" applyAlignment="1">
      <alignment horizontal="left"/>
    </xf>
    <xf numFmtId="0" fontId="26" fillId="10" borderId="18" xfId="0" applyFont="1" applyFill="1" applyBorder="1" applyAlignment="1">
      <alignment horizontal="left"/>
    </xf>
    <xf numFmtId="0" fontId="44" fillId="11" borderId="19" xfId="0" applyFont="1" applyFill="1" applyBorder="1" applyAlignment="1">
      <alignment horizontal="right"/>
    </xf>
    <xf numFmtId="0" fontId="26" fillId="0" borderId="19" xfId="0" applyFont="1" applyBorder="1" applyAlignment="1">
      <alignment horizontal="right"/>
    </xf>
    <xf numFmtId="0" fontId="18" fillId="0" borderId="0" xfId="0" applyFont="1" applyAlignment="1">
      <alignment horizontal="right"/>
    </xf>
    <xf numFmtId="0" fontId="26" fillId="10" borderId="32" xfId="0" applyFont="1" applyFill="1" applyBorder="1"/>
    <xf numFmtId="0" fontId="35" fillId="10" borderId="0" xfId="0" applyFont="1" applyFill="1"/>
    <xf numFmtId="0" fontId="44" fillId="11" borderId="35" xfId="0" applyFont="1" applyFill="1" applyBorder="1"/>
    <xf numFmtId="0" fontId="42" fillId="0" borderId="33" xfId="0" applyFont="1" applyBorder="1" applyAlignment="1">
      <alignment horizontal="center"/>
    </xf>
    <xf numFmtId="0" fontId="26" fillId="0" borderId="0" xfId="0" applyFont="1" applyAlignment="1">
      <alignment horizontal="left" wrapText="1"/>
    </xf>
    <xf numFmtId="0" fontId="35" fillId="12" borderId="0" xfId="0" applyFont="1" applyFill="1"/>
    <xf numFmtId="0" fontId="42" fillId="0" borderId="0" xfId="0" applyFont="1" applyAlignment="1">
      <alignment horizontal="center"/>
    </xf>
    <xf numFmtId="0" fontId="48" fillId="13" borderId="34" xfId="0" applyFont="1" applyFill="1" applyBorder="1" applyAlignment="1">
      <alignment horizontal="center"/>
    </xf>
    <xf numFmtId="0" fontId="48" fillId="14" borderId="34" xfId="0" applyFont="1" applyFill="1" applyBorder="1" applyAlignment="1">
      <alignment horizontal="center"/>
    </xf>
    <xf numFmtId="0" fontId="48" fillId="15" borderId="34" xfId="0" applyFont="1" applyFill="1" applyBorder="1" applyAlignment="1">
      <alignment horizontal="center"/>
    </xf>
    <xf numFmtId="0" fontId="48" fillId="0" borderId="0" xfId="0" applyFont="1" applyAlignment="1">
      <alignment horizontal="center"/>
    </xf>
    <xf numFmtId="11" fontId="26" fillId="13" borderId="24" xfId="0" applyNumberFormat="1" applyFont="1" applyFill="1" applyBorder="1"/>
    <xf numFmtId="11" fontId="26" fillId="14" borderId="16" xfId="0" applyNumberFormat="1" applyFont="1" applyFill="1" applyBorder="1"/>
    <xf numFmtId="11" fontId="26" fillId="15" borderId="16" xfId="0" applyNumberFormat="1" applyFont="1" applyFill="1" applyBorder="1"/>
    <xf numFmtId="11" fontId="26" fillId="0" borderId="0" xfId="0" applyNumberFormat="1" applyFont="1"/>
    <xf numFmtId="0" fontId="46" fillId="0" borderId="14" xfId="0" applyFont="1" applyBorder="1" applyAlignment="1">
      <alignment horizontal="left"/>
    </xf>
    <xf numFmtId="0" fontId="46" fillId="0" borderId="15" xfId="0" applyFont="1" applyBorder="1" applyAlignment="1">
      <alignment horizontal="left"/>
    </xf>
    <xf numFmtId="0" fontId="46" fillId="0" borderId="16" xfId="0" applyFont="1" applyBorder="1" applyAlignment="1">
      <alignment horizontal="left"/>
    </xf>
    <xf numFmtId="0" fontId="50" fillId="0" borderId="14" xfId="0" applyFont="1" applyBorder="1"/>
    <xf numFmtId="0" fontId="0" fillId="0" borderId="15" xfId="0" applyBorder="1"/>
    <xf numFmtId="0" fontId="0" fillId="0" borderId="16" xfId="0" applyBorder="1"/>
    <xf numFmtId="11" fontId="26" fillId="14" borderId="33" xfId="0" applyNumberFormat="1" applyFont="1" applyFill="1" applyBorder="1"/>
    <xf numFmtId="11" fontId="26" fillId="15" borderId="33" xfId="0" applyNumberFormat="1" applyFont="1" applyFill="1" applyBorder="1"/>
    <xf numFmtId="165" fontId="18" fillId="0" borderId="0" xfId="0" applyNumberFormat="1" applyFont="1" applyAlignment="1">
      <alignment horizontal="right"/>
    </xf>
    <xf numFmtId="0" fontId="18" fillId="0" borderId="17" xfId="0" applyFont="1" applyBorder="1" applyAlignment="1">
      <alignment horizontal="left"/>
    </xf>
    <xf numFmtId="0" fontId="18" fillId="0" borderId="18" xfId="0" applyFont="1" applyBorder="1" applyAlignment="1">
      <alignment horizontal="left"/>
    </xf>
    <xf numFmtId="0" fontId="18" fillId="0" borderId="19" xfId="0" applyFont="1" applyBorder="1" applyAlignment="1">
      <alignment horizontal="left"/>
    </xf>
    <xf numFmtId="0" fontId="50" fillId="0" borderId="17" xfId="0" applyFont="1" applyBorder="1"/>
    <xf numFmtId="0" fontId="0" fillId="0" borderId="18" xfId="0" applyBorder="1"/>
    <xf numFmtId="0" fontId="0" fillId="0" borderId="19" xfId="0" applyBorder="1"/>
    <xf numFmtId="0" fontId="26" fillId="10" borderId="0" xfId="0" applyFont="1" applyFill="1"/>
    <xf numFmtId="0" fontId="18" fillId="0" borderId="17" xfId="0" applyFont="1" applyBorder="1"/>
    <xf numFmtId="0" fontId="50" fillId="0" borderId="0" xfId="0" applyFont="1"/>
    <xf numFmtId="0" fontId="13" fillId="0" borderId="0" xfId="0" applyFont="1" applyAlignment="1">
      <alignment horizontal="center" wrapText="1"/>
    </xf>
    <xf numFmtId="0" fontId="26" fillId="8" borderId="11" xfId="0" applyFont="1" applyFill="1" applyBorder="1" applyAlignment="1">
      <alignment horizontal="left" vertical="top" wrapText="1"/>
    </xf>
    <xf numFmtId="0" fontId="26" fillId="8" borderId="12" xfId="0" applyFont="1" applyFill="1" applyBorder="1" applyAlignment="1">
      <alignment wrapText="1"/>
    </xf>
    <xf numFmtId="0" fontId="26" fillId="8" borderId="13" xfId="0" applyFont="1" applyFill="1" applyBorder="1" applyAlignment="1">
      <alignment wrapText="1"/>
    </xf>
    <xf numFmtId="0" fontId="26" fillId="0" borderId="0" xfId="0" applyFont="1" applyAlignment="1">
      <alignment horizontal="left"/>
    </xf>
    <xf numFmtId="166" fontId="0" fillId="0" borderId="0" xfId="0" applyNumberFormat="1"/>
    <xf numFmtId="11" fontId="13" fillId="0" borderId="0" xfId="0" applyNumberFormat="1" applyFont="1"/>
    <xf numFmtId="0" fontId="54" fillId="0" borderId="0" xfId="0" applyFont="1" applyAlignment="1">
      <alignment horizontal="left" vertical="top" wrapText="1"/>
    </xf>
    <xf numFmtId="0" fontId="57" fillId="0" borderId="0" xfId="0" applyFont="1"/>
    <xf numFmtId="0" fontId="26" fillId="12" borderId="11" xfId="0" applyFont="1" applyFill="1" applyBorder="1"/>
    <xf numFmtId="1" fontId="26" fillId="11" borderId="34" xfId="0" applyNumberFormat="1" applyFont="1" applyFill="1" applyBorder="1"/>
    <xf numFmtId="2" fontId="26" fillId="11" borderId="34" xfId="0" applyNumberFormat="1" applyFont="1" applyFill="1" applyBorder="1"/>
    <xf numFmtId="0" fontId="26" fillId="17" borderId="40" xfId="0" applyFont="1" applyFill="1" applyBorder="1" applyAlignment="1">
      <alignment horizontal="right"/>
    </xf>
    <xf numFmtId="0" fontId="26" fillId="17" borderId="43" xfId="0" applyFont="1" applyFill="1" applyBorder="1" applyAlignment="1">
      <alignment horizontal="right"/>
    </xf>
    <xf numFmtId="0" fontId="26" fillId="16" borderId="45" xfId="0" applyFont="1" applyFill="1" applyBorder="1" applyAlignment="1">
      <alignment horizontal="center"/>
    </xf>
    <xf numFmtId="0" fontId="26" fillId="11" borderId="46" xfId="0" applyFont="1" applyFill="1" applyBorder="1" applyAlignment="1">
      <alignment horizontal="center"/>
    </xf>
    <xf numFmtId="0" fontId="26" fillId="16" borderId="47" xfId="0" applyFont="1" applyFill="1" applyBorder="1" applyAlignment="1">
      <alignment horizontal="center"/>
    </xf>
    <xf numFmtId="1" fontId="39" fillId="0" borderId="15" xfId="0" applyNumberFormat="1" applyFont="1" applyBorder="1"/>
    <xf numFmtId="1" fontId="39" fillId="0" borderId="0" xfId="0" applyNumberFormat="1" applyFont="1"/>
    <xf numFmtId="1" fontId="39" fillId="0" borderId="18" xfId="0" applyNumberFormat="1" applyFont="1" applyBorder="1"/>
    <xf numFmtId="0" fontId="26" fillId="17" borderId="48" xfId="0" applyFont="1" applyFill="1" applyBorder="1" applyAlignment="1">
      <alignment horizontal="right"/>
    </xf>
    <xf numFmtId="1" fontId="39" fillId="0" borderId="14" xfId="0" applyNumberFormat="1" applyFont="1" applyBorder="1" applyAlignment="1">
      <alignment vertical="center"/>
    </xf>
    <xf numFmtId="1" fontId="39" fillId="0" borderId="32" xfId="0" applyNumberFormat="1" applyFont="1" applyBorder="1" applyAlignment="1">
      <alignment vertical="center"/>
    </xf>
    <xf numFmtId="1" fontId="39" fillId="0" borderId="17" xfId="0" applyNumberFormat="1" applyFont="1" applyBorder="1" applyAlignment="1">
      <alignment vertical="center"/>
    </xf>
    <xf numFmtId="0" fontId="26" fillId="16" borderId="50" xfId="0" applyFont="1" applyFill="1" applyBorder="1" applyAlignment="1">
      <alignment horizontal="center"/>
    </xf>
    <xf numFmtId="0" fontId="26" fillId="16" borderId="22" xfId="0" applyFont="1" applyFill="1" applyBorder="1" applyAlignment="1">
      <alignment horizontal="center"/>
    </xf>
    <xf numFmtId="0" fontId="26" fillId="16" borderId="51" xfId="0" applyFont="1" applyFill="1" applyBorder="1" applyAlignment="1">
      <alignment horizontal="center"/>
    </xf>
    <xf numFmtId="0" fontId="51" fillId="17" borderId="34" xfId="4" applyFont="1" applyFill="1" applyBorder="1" applyAlignment="1">
      <alignment horizontal="center" vertical="center"/>
    </xf>
    <xf numFmtId="0" fontId="26" fillId="11" borderId="51" xfId="0" applyFont="1" applyFill="1" applyBorder="1" applyAlignment="1">
      <alignment horizontal="center"/>
    </xf>
    <xf numFmtId="0" fontId="26" fillId="16" borderId="52" xfId="0" applyFont="1" applyFill="1" applyBorder="1" applyAlignment="1">
      <alignment horizontal="center"/>
    </xf>
    <xf numFmtId="1" fontId="39" fillId="0" borderId="16" xfId="0" applyNumberFormat="1" applyFont="1" applyBorder="1"/>
    <xf numFmtId="1" fontId="39" fillId="0" borderId="33" xfId="0" applyNumberFormat="1" applyFont="1" applyBorder="1"/>
    <xf numFmtId="1" fontId="39" fillId="0" borderId="19" xfId="0" applyNumberFormat="1" applyFont="1" applyBorder="1"/>
    <xf numFmtId="0" fontId="1" fillId="0" borderId="17" xfId="1" applyBorder="1"/>
    <xf numFmtId="0" fontId="1" fillId="0" borderId="0" xfId="1"/>
    <xf numFmtId="0" fontId="51" fillId="15" borderId="11" xfId="4" applyFont="1" applyFill="1" applyBorder="1" applyAlignment="1">
      <alignment horizontal="center" vertical="center"/>
    </xf>
    <xf numFmtId="0" fontId="26" fillId="15" borderId="34" xfId="1" applyFont="1" applyFill="1" applyBorder="1" applyAlignment="1">
      <alignment horizontal="center"/>
    </xf>
    <xf numFmtId="0" fontId="28" fillId="15" borderId="34" xfId="1" applyFont="1" applyFill="1" applyBorder="1" applyAlignment="1">
      <alignment horizontal="center"/>
    </xf>
    <xf numFmtId="0" fontId="51" fillId="23" borderId="11" xfId="4" applyFont="1" applyFill="1" applyBorder="1" applyAlignment="1">
      <alignment horizontal="center" vertical="center"/>
    </xf>
    <xf numFmtId="0" fontId="26" fillId="23" borderId="34" xfId="1" applyFont="1" applyFill="1" applyBorder="1" applyAlignment="1">
      <alignment horizontal="center"/>
    </xf>
    <xf numFmtId="0" fontId="28" fillId="23" borderId="34" xfId="1" applyFont="1" applyFill="1" applyBorder="1" applyAlignment="1">
      <alignment horizontal="center"/>
    </xf>
    <xf numFmtId="0" fontId="63" fillId="20" borderId="11" xfId="4" applyFont="1" applyFill="1" applyBorder="1" applyAlignment="1">
      <alignment horizontal="center" vertical="center"/>
    </xf>
    <xf numFmtId="0" fontId="63" fillId="20" borderId="12" xfId="4" applyFont="1" applyFill="1" applyBorder="1" applyAlignment="1">
      <alignment horizontal="center" vertical="center"/>
    </xf>
    <xf numFmtId="0" fontId="1" fillId="10" borderId="11" xfId="1" applyFill="1" applyBorder="1"/>
    <xf numFmtId="0" fontId="63" fillId="10" borderId="12" xfId="4" applyFont="1" applyFill="1" applyBorder="1" applyAlignment="1">
      <alignment horizontal="center" vertical="center"/>
    </xf>
    <xf numFmtId="0" fontId="63" fillId="10" borderId="13" xfId="4" applyFont="1" applyFill="1" applyBorder="1" applyAlignment="1">
      <alignment horizontal="center" vertical="center"/>
    </xf>
    <xf numFmtId="0" fontId="63" fillId="20" borderId="12" xfId="4" applyFont="1" applyFill="1" applyBorder="1" applyAlignment="1">
      <alignment vertical="center"/>
    </xf>
    <xf numFmtId="0" fontId="63" fillId="20" borderId="13" xfId="4" applyFont="1" applyFill="1" applyBorder="1" applyAlignment="1">
      <alignment vertical="center"/>
    </xf>
    <xf numFmtId="0" fontId="64" fillId="0" borderId="44" xfId="4" applyFont="1" applyBorder="1" applyAlignment="1">
      <alignment horizontal="center" vertical="center"/>
    </xf>
    <xf numFmtId="2" fontId="50" fillId="0" borderId="0" xfId="1" applyNumberFormat="1" applyFont="1" applyAlignment="1">
      <alignment horizontal="center"/>
    </xf>
    <xf numFmtId="167" fontId="50" fillId="0" borderId="44" xfId="1" applyNumberFormat="1" applyFont="1" applyBorder="1" applyAlignment="1">
      <alignment horizontal="center"/>
    </xf>
    <xf numFmtId="168" fontId="50" fillId="0" borderId="44" xfId="1" applyNumberFormat="1" applyFont="1" applyBorder="1" applyAlignment="1">
      <alignment horizontal="center"/>
    </xf>
    <xf numFmtId="166" fontId="50" fillId="0" borderId="44" xfId="1" applyNumberFormat="1" applyFont="1" applyBorder="1"/>
    <xf numFmtId="1" fontId="50" fillId="0" borderId="44" xfId="1" applyNumberFormat="1" applyFont="1" applyBorder="1"/>
    <xf numFmtId="2" fontId="50" fillId="0" borderId="44" xfId="1" applyNumberFormat="1" applyFont="1" applyBorder="1"/>
    <xf numFmtId="2" fontId="50" fillId="0" borderId="0" xfId="1" applyNumberFormat="1" applyFont="1"/>
    <xf numFmtId="166" fontId="50" fillId="0" borderId="32" xfId="1" applyNumberFormat="1" applyFont="1" applyBorder="1"/>
    <xf numFmtId="2" fontId="50" fillId="0" borderId="48" xfId="1" applyNumberFormat="1" applyFont="1" applyBorder="1" applyAlignment="1">
      <alignment horizontal="center"/>
    </xf>
    <xf numFmtId="1" fontId="50" fillId="0" borderId="48" xfId="1" applyNumberFormat="1" applyFont="1" applyBorder="1"/>
    <xf numFmtId="2" fontId="50" fillId="0" borderId="48" xfId="1" applyNumberFormat="1" applyFont="1" applyBorder="1"/>
    <xf numFmtId="2" fontId="50" fillId="0" borderId="44" xfId="1" applyNumberFormat="1" applyFont="1" applyBorder="1" applyAlignment="1">
      <alignment horizontal="center"/>
    </xf>
    <xf numFmtId="2" fontId="50" fillId="20" borderId="12" xfId="1" applyNumberFormat="1" applyFont="1" applyFill="1" applyBorder="1"/>
    <xf numFmtId="166" fontId="50" fillId="20" borderId="12" xfId="1" applyNumberFormat="1" applyFont="1" applyFill="1" applyBorder="1"/>
    <xf numFmtId="2" fontId="50" fillId="20" borderId="13" xfId="1" applyNumberFormat="1" applyFont="1" applyFill="1" applyBorder="1"/>
    <xf numFmtId="0" fontId="63" fillId="20" borderId="11" xfId="4" applyFont="1" applyFill="1" applyBorder="1" applyAlignment="1">
      <alignment vertical="center"/>
    </xf>
    <xf numFmtId="0" fontId="50" fillId="0" borderId="44" xfId="1" applyFont="1" applyBorder="1" applyAlignment="1">
      <alignment horizontal="center"/>
    </xf>
    <xf numFmtId="2" fontId="50" fillId="0" borderId="32" xfId="1" applyNumberFormat="1" applyFont="1" applyBorder="1"/>
    <xf numFmtId="0" fontId="50" fillId="15" borderId="44" xfId="1" applyFont="1" applyFill="1" applyBorder="1" applyAlignment="1">
      <alignment horizontal="center"/>
    </xf>
    <xf numFmtId="2" fontId="50" fillId="15" borderId="0" xfId="1" applyNumberFormat="1" applyFont="1" applyFill="1" applyAlignment="1">
      <alignment horizontal="center"/>
    </xf>
    <xf numFmtId="167" fontId="50" fillId="15" borderId="44" xfId="1" applyNumberFormat="1" applyFont="1" applyFill="1" applyBorder="1" applyAlignment="1">
      <alignment horizontal="center"/>
    </xf>
    <xf numFmtId="168" fontId="50" fillId="15" borderId="44" xfId="1" applyNumberFormat="1" applyFont="1" applyFill="1" applyBorder="1" applyAlignment="1">
      <alignment horizontal="center"/>
    </xf>
    <xf numFmtId="166" fontId="50" fillId="15" borderId="44" xfId="1" applyNumberFormat="1" applyFont="1" applyFill="1" applyBorder="1"/>
    <xf numFmtId="1" fontId="50" fillId="15" borderId="44" xfId="1" applyNumberFormat="1" applyFont="1" applyFill="1" applyBorder="1"/>
    <xf numFmtId="2" fontId="50" fillId="15" borderId="44" xfId="1" applyNumberFormat="1" applyFont="1" applyFill="1" applyBorder="1"/>
    <xf numFmtId="2" fontId="50" fillId="15" borderId="32" xfId="1" applyNumberFormat="1" applyFont="1" applyFill="1" applyBorder="1"/>
    <xf numFmtId="166" fontId="50" fillId="15" borderId="32" xfId="1" applyNumberFormat="1" applyFont="1" applyFill="1" applyBorder="1"/>
    <xf numFmtId="1" fontId="65" fillId="15" borderId="44" xfId="1" applyNumberFormat="1" applyFont="1" applyFill="1" applyBorder="1"/>
    <xf numFmtId="0" fontId="50" fillId="15" borderId="48" xfId="1" applyFont="1" applyFill="1" applyBorder="1" applyAlignment="1">
      <alignment horizontal="center"/>
    </xf>
    <xf numFmtId="2" fontId="50" fillId="15" borderId="48" xfId="1" applyNumberFormat="1" applyFont="1" applyFill="1" applyBorder="1" applyAlignment="1">
      <alignment horizontal="center"/>
    </xf>
    <xf numFmtId="167" fontId="50" fillId="15" borderId="48" xfId="1" applyNumberFormat="1" applyFont="1" applyFill="1" applyBorder="1" applyAlignment="1">
      <alignment horizontal="center"/>
    </xf>
    <xf numFmtId="168" fontId="50" fillId="15" borderId="48" xfId="1" applyNumberFormat="1" applyFont="1" applyFill="1" applyBorder="1" applyAlignment="1">
      <alignment horizontal="center"/>
    </xf>
    <xf numFmtId="166" fontId="50" fillId="15" borderId="48" xfId="1" applyNumberFormat="1" applyFont="1" applyFill="1" applyBorder="1"/>
    <xf numFmtId="1" fontId="50" fillId="15" borderId="48" xfId="1" applyNumberFormat="1" applyFont="1" applyFill="1" applyBorder="1"/>
    <xf numFmtId="2" fontId="50" fillId="15" borderId="48" xfId="1" applyNumberFormat="1" applyFont="1" applyFill="1" applyBorder="1"/>
    <xf numFmtId="2" fontId="50" fillId="15" borderId="17" xfId="1" applyNumberFormat="1" applyFont="1" applyFill="1" applyBorder="1"/>
    <xf numFmtId="1" fontId="65" fillId="15" borderId="48" xfId="1" applyNumberFormat="1" applyFont="1" applyFill="1" applyBorder="1"/>
    <xf numFmtId="0" fontId="50" fillId="0" borderId="48" xfId="1" applyFont="1" applyBorder="1" applyAlignment="1">
      <alignment horizontal="center"/>
    </xf>
    <xf numFmtId="0" fontId="50" fillId="0" borderId="32" xfId="1" applyFont="1" applyBorder="1" applyAlignment="1">
      <alignment horizontal="center"/>
    </xf>
    <xf numFmtId="2" fontId="50" fillId="0" borderId="39" xfId="1" applyNumberFormat="1" applyFont="1" applyBorder="1" applyAlignment="1">
      <alignment horizontal="center"/>
    </xf>
    <xf numFmtId="167" fontId="50" fillId="0" borderId="16" xfId="1" applyNumberFormat="1" applyFont="1" applyBorder="1" applyAlignment="1">
      <alignment horizontal="center"/>
    </xf>
    <xf numFmtId="168" fontId="50" fillId="0" borderId="39" xfId="1" applyNumberFormat="1" applyFont="1" applyBorder="1" applyAlignment="1">
      <alignment horizontal="center"/>
    </xf>
    <xf numFmtId="166" fontId="50" fillId="0" borderId="0" xfId="1" applyNumberFormat="1" applyFont="1"/>
    <xf numFmtId="0" fontId="50" fillId="0" borderId="14" xfId="1" applyFont="1" applyBorder="1" applyAlignment="1">
      <alignment horizontal="center"/>
    </xf>
    <xf numFmtId="167" fontId="50" fillId="0" borderId="33" xfId="1" applyNumberFormat="1" applyFont="1" applyBorder="1" applyAlignment="1">
      <alignment horizontal="center"/>
    </xf>
    <xf numFmtId="0" fontId="50" fillId="15" borderId="32" xfId="1" applyFont="1" applyFill="1" applyBorder="1" applyAlignment="1">
      <alignment horizontal="center"/>
    </xf>
    <xf numFmtId="2" fontId="50" fillId="15" borderId="44" xfId="1" applyNumberFormat="1" applyFont="1" applyFill="1" applyBorder="1" applyAlignment="1">
      <alignment horizontal="center"/>
    </xf>
    <xf numFmtId="167" fontId="50" fillId="15" borderId="33" xfId="1" applyNumberFormat="1" applyFont="1" applyFill="1" applyBorder="1" applyAlignment="1">
      <alignment horizontal="center"/>
    </xf>
    <xf numFmtId="166" fontId="50" fillId="15" borderId="0" xfId="1" applyNumberFormat="1" applyFont="1" applyFill="1"/>
    <xf numFmtId="0" fontId="50" fillId="0" borderId="17" xfId="1" applyFont="1" applyBorder="1" applyAlignment="1">
      <alignment horizontal="center"/>
    </xf>
    <xf numFmtId="167" fontId="50" fillId="0" borderId="19" xfId="1" applyNumberFormat="1" applyFont="1" applyBorder="1" applyAlignment="1">
      <alignment horizontal="center"/>
    </xf>
    <xf numFmtId="168" fontId="50" fillId="0" borderId="48" xfId="1" applyNumberFormat="1" applyFont="1" applyBorder="1" applyAlignment="1">
      <alignment horizontal="center"/>
    </xf>
    <xf numFmtId="166" fontId="50" fillId="0" borderId="18" xfId="1" applyNumberFormat="1" applyFont="1" applyBorder="1"/>
    <xf numFmtId="2" fontId="50" fillId="0" borderId="17" xfId="1" applyNumberFormat="1" applyFont="1" applyBorder="1"/>
    <xf numFmtId="166" fontId="50" fillId="0" borderId="48" xfId="1" applyNumberFormat="1" applyFont="1" applyBorder="1"/>
    <xf numFmtId="166" fontId="50" fillId="0" borderId="39" xfId="1" applyNumberFormat="1" applyFont="1" applyBorder="1"/>
    <xf numFmtId="2" fontId="50" fillId="0" borderId="32" xfId="1" applyNumberFormat="1" applyFont="1" applyBorder="1" applyAlignment="1">
      <alignment horizontal="center"/>
    </xf>
    <xf numFmtId="167" fontId="50" fillId="0" borderId="39" xfId="1" applyNumberFormat="1" applyFont="1" applyBorder="1" applyAlignment="1">
      <alignment horizontal="center"/>
    </xf>
    <xf numFmtId="168" fontId="50" fillId="0" borderId="0" xfId="1" applyNumberFormat="1" applyFont="1" applyAlignment="1">
      <alignment horizontal="center"/>
    </xf>
    <xf numFmtId="2" fontId="50" fillId="0" borderId="17" xfId="1" applyNumberFormat="1" applyFont="1" applyBorder="1" applyAlignment="1">
      <alignment horizontal="center"/>
    </xf>
    <xf numFmtId="167" fontId="50" fillId="0" borderId="48" xfId="1" applyNumberFormat="1" applyFont="1" applyBorder="1" applyAlignment="1">
      <alignment horizontal="center"/>
    </xf>
    <xf numFmtId="168" fontId="50" fillId="0" borderId="18" xfId="1" applyNumberFormat="1" applyFont="1" applyBorder="1" applyAlignment="1">
      <alignment horizontal="center"/>
    </xf>
    <xf numFmtId="0" fontId="60" fillId="19" borderId="14" xfId="4" applyFont="1" applyFill="1" applyBorder="1" applyAlignment="1">
      <alignment horizontal="left" vertical="center"/>
    </xf>
    <xf numFmtId="0" fontId="1" fillId="19" borderId="15" xfId="1" applyFill="1" applyBorder="1"/>
    <xf numFmtId="1" fontId="0" fillId="0" borderId="0" xfId="0" applyNumberFormat="1"/>
    <xf numFmtId="0" fontId="76" fillId="0" borderId="53" xfId="0" applyFont="1" applyBorder="1" applyAlignment="1">
      <alignment horizontal="center" vertical="center" wrapText="1"/>
    </xf>
    <xf numFmtId="0" fontId="76" fillId="0" borderId="53" xfId="0" applyFont="1" applyBorder="1" applyAlignment="1">
      <alignment horizontal="justify" vertical="center" wrapText="1"/>
    </xf>
    <xf numFmtId="0" fontId="7" fillId="0" borderId="0" xfId="0" applyFont="1"/>
    <xf numFmtId="0" fontId="76" fillId="0" borderId="12" xfId="0" applyFont="1" applyBorder="1" applyAlignment="1">
      <alignment horizontal="center" vertical="center" wrapText="1"/>
    </xf>
    <xf numFmtId="0" fontId="76" fillId="0" borderId="57" xfId="0" applyFont="1" applyBorder="1" applyAlignment="1">
      <alignment horizontal="justify" vertical="center" wrapText="1"/>
    </xf>
    <xf numFmtId="0" fontId="76" fillId="0" borderId="58" xfId="0" applyFont="1" applyBorder="1" applyAlignment="1">
      <alignment horizontal="justify" vertical="center" wrapText="1"/>
    </xf>
    <xf numFmtId="0" fontId="0" fillId="0" borderId="23" xfId="0" applyBorder="1"/>
    <xf numFmtId="1" fontId="0" fillId="0" borderId="24" xfId="0" applyNumberFormat="1" applyBorder="1"/>
    <xf numFmtId="0" fontId="0" fillId="0" borderId="24" xfId="0" applyBorder="1"/>
    <xf numFmtId="0" fontId="0" fillId="0" borderId="25" xfId="0" applyBorder="1"/>
    <xf numFmtId="1" fontId="0" fillId="0" borderId="26" xfId="0" applyNumberFormat="1" applyBorder="1"/>
    <xf numFmtId="0" fontId="0" fillId="0" borderId="22" xfId="0" applyBorder="1"/>
    <xf numFmtId="164" fontId="0" fillId="0" borderId="0" xfId="0" applyNumberFormat="1"/>
    <xf numFmtId="2" fontId="0" fillId="0" borderId="0" xfId="0" applyNumberFormat="1"/>
    <xf numFmtId="1" fontId="0" fillId="0" borderId="1" xfId="0" applyNumberFormat="1" applyBorder="1"/>
    <xf numFmtId="0" fontId="77" fillId="0" borderId="36" xfId="0" applyFont="1" applyBorder="1"/>
    <xf numFmtId="0" fontId="0" fillId="0" borderId="20" xfId="0" applyBorder="1"/>
    <xf numFmtId="0" fontId="0" fillId="0" borderId="21" xfId="0" applyBorder="1"/>
    <xf numFmtId="0" fontId="0" fillId="0" borderId="21" xfId="0" applyBorder="1" applyAlignment="1">
      <alignment horizontal="center" wrapText="1"/>
    </xf>
    <xf numFmtId="2" fontId="1" fillId="0" borderId="0" xfId="1" applyNumberFormat="1" applyAlignment="1">
      <alignment horizontal="center"/>
    </xf>
    <xf numFmtId="164" fontId="0" fillId="0" borderId="0" xfId="0" applyNumberFormat="1" applyAlignment="1">
      <alignment horizontal="center"/>
    </xf>
    <xf numFmtId="2" fontId="0" fillId="0" borderId="0" xfId="0" applyNumberFormat="1" applyAlignment="1">
      <alignment horizontal="center"/>
    </xf>
    <xf numFmtId="164" fontId="1" fillId="0" borderId="0" xfId="1" applyNumberFormat="1" applyAlignment="1">
      <alignment horizontal="center"/>
    </xf>
    <xf numFmtId="0" fontId="1" fillId="0" borderId="0" xfId="1" applyAlignment="1">
      <alignment horizontal="center"/>
    </xf>
    <xf numFmtId="15" fontId="0" fillId="0" borderId="1" xfId="0" applyNumberFormat="1" applyBorder="1"/>
    <xf numFmtId="1" fontId="0" fillId="0" borderId="1" xfId="0" applyNumberFormat="1" applyBorder="1" applyAlignment="1">
      <alignment horizontal="center"/>
    </xf>
    <xf numFmtId="0" fontId="7" fillId="24" borderId="2" xfId="0" applyFont="1" applyFill="1" applyBorder="1"/>
    <xf numFmtId="0" fontId="7" fillId="24" borderId="3" xfId="0" applyFont="1" applyFill="1" applyBorder="1"/>
    <xf numFmtId="0" fontId="0" fillId="24" borderId="3" xfId="0" applyFill="1" applyBorder="1"/>
    <xf numFmtId="0" fontId="0" fillId="24" borderId="4" xfId="0" applyFill="1" applyBorder="1"/>
    <xf numFmtId="0" fontId="0" fillId="24" borderId="0" xfId="0" applyFill="1"/>
    <xf numFmtId="0" fontId="0" fillId="24" borderId="6" xfId="0" applyFill="1" applyBorder="1"/>
    <xf numFmtId="0" fontId="0" fillId="24" borderId="5" xfId="0" applyFill="1" applyBorder="1"/>
    <xf numFmtId="0" fontId="0" fillId="24" borderId="8" xfId="0" applyFill="1" applyBorder="1"/>
    <xf numFmtId="0" fontId="0" fillId="24" borderId="9" xfId="0" applyFill="1" applyBorder="1"/>
    <xf numFmtId="0" fontId="0" fillId="8" borderId="37" xfId="0" applyFill="1" applyBorder="1" applyAlignment="1">
      <alignment horizontal="center"/>
    </xf>
    <xf numFmtId="0" fontId="0" fillId="8" borderId="38" xfId="0" applyFill="1" applyBorder="1" applyAlignment="1">
      <alignment horizontal="center"/>
    </xf>
    <xf numFmtId="0" fontId="76" fillId="0" borderId="12" xfId="0" applyFont="1" applyBorder="1" applyAlignment="1">
      <alignment horizontal="justify" vertical="center" wrapText="1"/>
    </xf>
    <xf numFmtId="2" fontId="78" fillId="0" borderId="15" xfId="0" applyNumberFormat="1" applyFont="1" applyBorder="1"/>
    <xf numFmtId="2" fontId="78" fillId="0" borderId="18" xfId="0" applyNumberFormat="1" applyFont="1" applyBorder="1"/>
    <xf numFmtId="0" fontId="0" fillId="0" borderId="12" xfId="0" applyBorder="1" applyAlignment="1">
      <alignment horizontal="center"/>
    </xf>
    <xf numFmtId="0" fontId="76" fillId="0" borderId="59" xfId="0" applyFont="1" applyBorder="1" applyAlignment="1">
      <alignment horizontal="justify" vertical="center" wrapText="1"/>
    </xf>
    <xf numFmtId="0" fontId="0" fillId="0" borderId="60" xfId="0" applyBorder="1" applyAlignment="1">
      <alignment horizontal="center"/>
    </xf>
    <xf numFmtId="2" fontId="78" fillId="0" borderId="61" xfId="0" applyNumberFormat="1" applyFont="1" applyBorder="1"/>
    <xf numFmtId="2" fontId="78" fillId="0" borderId="0" xfId="0" applyNumberFormat="1" applyFont="1"/>
    <xf numFmtId="2" fontId="78" fillId="0" borderId="24" xfId="0" applyNumberFormat="1" applyFont="1" applyBorder="1"/>
    <xf numFmtId="2" fontId="78" fillId="0" borderId="62" xfId="0" applyNumberFormat="1" applyFont="1" applyBorder="1"/>
    <xf numFmtId="164" fontId="0" fillId="0" borderId="24" xfId="0" applyNumberFormat="1" applyBorder="1"/>
    <xf numFmtId="164" fontId="0" fillId="0" borderId="1" xfId="0" applyNumberFormat="1" applyBorder="1"/>
    <xf numFmtId="164" fontId="0" fillId="0" borderId="26" xfId="0" applyNumberFormat="1" applyBorder="1"/>
    <xf numFmtId="1" fontId="78" fillId="0" borderId="24" xfId="0" applyNumberFormat="1" applyFont="1" applyBorder="1"/>
    <xf numFmtId="164" fontId="78" fillId="0" borderId="24" xfId="0" applyNumberFormat="1" applyFont="1" applyBorder="1"/>
    <xf numFmtId="2" fontId="0" fillId="0" borderId="24" xfId="0" applyNumberFormat="1" applyBorder="1"/>
    <xf numFmtId="2" fontId="0" fillId="0" borderId="1" xfId="0" applyNumberFormat="1" applyBorder="1"/>
    <xf numFmtId="0" fontId="76" fillId="0" borderId="58" xfId="0" applyFont="1" applyBorder="1" applyAlignment="1">
      <alignment horizontal="center" vertical="center" wrapText="1"/>
    </xf>
    <xf numFmtId="0" fontId="7" fillId="8" borderId="0" xfId="0" applyFont="1" applyFill="1" applyAlignment="1">
      <alignment horizontal="center"/>
    </xf>
    <xf numFmtId="9" fontId="0" fillId="0" borderId="0" xfId="5" applyFont="1"/>
    <xf numFmtId="0" fontId="78" fillId="0" borderId="0" xfId="0" applyFont="1"/>
    <xf numFmtId="1" fontId="0" fillId="0" borderId="0" xfId="5" applyNumberFormat="1" applyFont="1"/>
    <xf numFmtId="0" fontId="10" fillId="0" borderId="0" xfId="0" applyFont="1" applyAlignment="1">
      <alignment horizontal="center" vertical="center"/>
    </xf>
    <xf numFmtId="0" fontId="81" fillId="0" borderId="0" xfId="0" applyFont="1" applyAlignment="1">
      <alignment horizontal="justify" vertical="center"/>
    </xf>
    <xf numFmtId="0" fontId="82" fillId="0" borderId="0" xfId="0" applyFont="1"/>
    <xf numFmtId="0" fontId="82" fillId="0" borderId="0" xfId="0" applyFont="1" applyAlignment="1">
      <alignment horizontal="justify" vertical="center"/>
    </xf>
    <xf numFmtId="0" fontId="83" fillId="0" borderId="0" xfId="0" applyFont="1" applyAlignment="1">
      <alignment horizontal="justify" vertical="center"/>
    </xf>
    <xf numFmtId="0" fontId="83" fillId="0" borderId="0" xfId="0" applyFont="1" applyAlignment="1">
      <alignment vertical="center"/>
    </xf>
    <xf numFmtId="0" fontId="85" fillId="0" borderId="0" xfId="0" applyFont="1"/>
    <xf numFmtId="0" fontId="78" fillId="0" borderId="0" xfId="0" applyFont="1" applyAlignment="1">
      <alignment horizontal="center"/>
    </xf>
    <xf numFmtId="0" fontId="78" fillId="0" borderId="0" xfId="0" applyFont="1" applyAlignment="1">
      <alignment horizontal="left"/>
    </xf>
    <xf numFmtId="0" fontId="30" fillId="0" borderId="0" xfId="0" applyFont="1"/>
    <xf numFmtId="0" fontId="30" fillId="0" borderId="0" xfId="0" applyFont="1" applyAlignment="1">
      <alignment horizontal="center"/>
    </xf>
    <xf numFmtId="0" fontId="30" fillId="0" borderId="0" xfId="0" applyFont="1" applyAlignment="1">
      <alignment horizontal="left"/>
    </xf>
    <xf numFmtId="0" fontId="30" fillId="0" borderId="0" xfId="0" applyFont="1" applyAlignment="1">
      <alignment wrapText="1"/>
    </xf>
    <xf numFmtId="0" fontId="87" fillId="0" borderId="0" xfId="0" applyFont="1"/>
    <xf numFmtId="0" fontId="78" fillId="2" borderId="0" xfId="0" applyFont="1" applyFill="1"/>
    <xf numFmtId="0" fontId="78" fillId="0" borderId="0" xfId="0" applyFont="1" applyAlignment="1">
      <alignment wrapText="1"/>
    </xf>
    <xf numFmtId="0" fontId="78" fillId="0" borderId="1" xfId="0" applyFont="1" applyBorder="1"/>
    <xf numFmtId="0" fontId="87" fillId="0" borderId="1" xfId="0" applyFont="1" applyBorder="1"/>
    <xf numFmtId="0" fontId="78" fillId="0" borderId="1" xfId="0" applyFont="1" applyBorder="1" applyAlignment="1">
      <alignment horizontal="center"/>
    </xf>
    <xf numFmtId="0" fontId="78" fillId="0" borderId="1" xfId="0" applyFont="1" applyBorder="1" applyAlignment="1">
      <alignment horizontal="left"/>
    </xf>
    <xf numFmtId="0" fontId="62" fillId="0" borderId="0" xfId="0" applyFont="1"/>
    <xf numFmtId="0" fontId="89" fillId="0" borderId="0" xfId="0" applyFont="1"/>
    <xf numFmtId="0" fontId="90" fillId="0" borderId="0" xfId="0" applyFont="1" applyAlignment="1">
      <alignment vertical="top"/>
    </xf>
    <xf numFmtId="0" fontId="92" fillId="0" borderId="0" xfId="0" applyFont="1"/>
    <xf numFmtId="0" fontId="80" fillId="4" borderId="49" xfId="0" applyFont="1" applyFill="1" applyBorder="1" applyAlignment="1">
      <alignment horizontal="center" vertical="center"/>
    </xf>
    <xf numFmtId="0" fontId="80" fillId="4" borderId="49" xfId="0" applyFont="1" applyFill="1" applyBorder="1" applyAlignment="1">
      <alignment horizontal="center" vertical="center" wrapText="1"/>
    </xf>
    <xf numFmtId="0" fontId="76" fillId="4" borderId="49" xfId="0" applyFont="1" applyFill="1" applyBorder="1" applyAlignment="1">
      <alignment horizontal="center" vertical="center" wrapText="1"/>
    </xf>
    <xf numFmtId="0" fontId="76" fillId="4" borderId="49" xfId="0" applyFont="1" applyFill="1" applyBorder="1" applyAlignment="1">
      <alignment horizontal="center" vertical="center"/>
    </xf>
    <xf numFmtId="2" fontId="94" fillId="0" borderId="21" xfId="0" applyNumberFormat="1" applyFont="1" applyBorder="1" applyAlignment="1">
      <alignment vertical="center"/>
    </xf>
    <xf numFmtId="49" fontId="94" fillId="0" borderId="21" xfId="0" applyNumberFormat="1" applyFont="1" applyBorder="1" applyAlignment="1">
      <alignment horizontal="right" vertical="center" wrapText="1"/>
    </xf>
    <xf numFmtId="0" fontId="94" fillId="0" borderId="21" xfId="0" applyFont="1" applyBorder="1" applyAlignment="1">
      <alignment horizontal="right" vertical="center" wrapText="1"/>
    </xf>
    <xf numFmtId="0" fontId="76" fillId="0" borderId="21" xfId="0" applyFont="1" applyBorder="1" applyAlignment="1">
      <alignment horizontal="right" vertical="center"/>
    </xf>
    <xf numFmtId="49" fontId="94" fillId="0" borderId="22" xfId="0" applyNumberFormat="1" applyFont="1" applyBorder="1" applyAlignment="1">
      <alignment horizontal="right" vertical="center"/>
    </xf>
    <xf numFmtId="2" fontId="94" fillId="0" borderId="0" xfId="0" applyNumberFormat="1" applyFont="1" applyAlignment="1">
      <alignment vertical="center"/>
    </xf>
    <xf numFmtId="49" fontId="94" fillId="0" borderId="0" xfId="0" applyNumberFormat="1" applyFont="1" applyAlignment="1">
      <alignment horizontal="right" vertical="center"/>
    </xf>
    <xf numFmtId="0" fontId="94" fillId="0" borderId="0" xfId="0" applyFont="1" applyAlignment="1">
      <alignment horizontal="right" vertical="center"/>
    </xf>
    <xf numFmtId="0" fontId="76" fillId="0" borderId="0" xfId="0" applyFont="1" applyAlignment="1">
      <alignment horizontal="right" vertical="center"/>
    </xf>
    <xf numFmtId="49" fontId="94" fillId="0" borderId="24" xfId="0" applyNumberFormat="1" applyFont="1" applyBorder="1" applyAlignment="1">
      <alignment horizontal="right" vertical="center"/>
    </xf>
    <xf numFmtId="49" fontId="98" fillId="0" borderId="0" xfId="0" applyNumberFormat="1" applyFont="1" applyAlignment="1">
      <alignment horizontal="right" vertical="center"/>
    </xf>
    <xf numFmtId="49" fontId="98" fillId="0" borderId="24" xfId="0" applyNumberFormat="1" applyFont="1" applyBorder="1" applyAlignment="1">
      <alignment horizontal="right" vertical="center"/>
    </xf>
    <xf numFmtId="0" fontId="100" fillId="0" borderId="0" xfId="0" applyFont="1" applyAlignment="1">
      <alignment horizontal="right" vertical="center"/>
    </xf>
    <xf numFmtId="2" fontId="94" fillId="0" borderId="1" xfId="0" applyNumberFormat="1" applyFont="1" applyBorder="1" applyAlignment="1">
      <alignment vertical="center"/>
    </xf>
    <xf numFmtId="49" fontId="94" fillId="0" borderId="1" xfId="0" applyNumberFormat="1" applyFont="1" applyBorder="1" applyAlignment="1">
      <alignment horizontal="right" vertical="center"/>
    </xf>
    <xf numFmtId="0" fontId="94" fillId="0" borderId="1" xfId="0" applyFont="1" applyBorder="1" applyAlignment="1">
      <alignment horizontal="right" vertical="center"/>
    </xf>
    <xf numFmtId="0" fontId="76" fillId="0" borderId="1" xfId="0" applyFont="1" applyBorder="1" applyAlignment="1">
      <alignment horizontal="right" vertical="center"/>
    </xf>
    <xf numFmtId="49" fontId="94" fillId="0" borderId="26" xfId="0" applyNumberFormat="1" applyFont="1" applyBorder="1" applyAlignment="1">
      <alignment horizontal="right" vertical="center"/>
    </xf>
    <xf numFmtId="0" fontId="12" fillId="0" borderId="0" xfId="3" applyAlignment="1">
      <alignment vertical="center"/>
    </xf>
    <xf numFmtId="3" fontId="94" fillId="0" borderId="21" xfId="0" applyNumberFormat="1" applyFont="1" applyBorder="1" applyAlignment="1">
      <alignment vertical="center"/>
    </xf>
    <xf numFmtId="3" fontId="94" fillId="0" borderId="0" xfId="0" applyNumberFormat="1" applyFont="1" applyAlignment="1">
      <alignment horizontal="right" vertical="center"/>
    </xf>
    <xf numFmtId="3" fontId="94" fillId="0" borderId="1" xfId="0" applyNumberFormat="1" applyFont="1" applyBorder="1" applyAlignment="1">
      <alignment horizontal="right" vertical="center"/>
    </xf>
    <xf numFmtId="0" fontId="5" fillId="0" borderId="0" xfId="0" applyFont="1" applyAlignment="1">
      <alignment horizontal="center" wrapText="1"/>
    </xf>
    <xf numFmtId="0" fontId="4" fillId="3" borderId="36" xfId="0" applyFont="1" applyFill="1" applyBorder="1" applyAlignment="1">
      <alignment horizontal="center"/>
    </xf>
    <xf numFmtId="0" fontId="4" fillId="3" borderId="37" xfId="0" applyFont="1" applyFill="1" applyBorder="1" applyAlignment="1">
      <alignment horizontal="center"/>
    </xf>
    <xf numFmtId="0" fontId="4" fillId="3" borderId="38" xfId="0" applyFont="1" applyFill="1" applyBorder="1" applyAlignment="1">
      <alignment horizontal="center"/>
    </xf>
    <xf numFmtId="0" fontId="4" fillId="4" borderId="36" xfId="0" applyFont="1" applyFill="1" applyBorder="1" applyAlignment="1">
      <alignment horizontal="center"/>
    </xf>
    <xf numFmtId="0" fontId="4" fillId="4" borderId="37" xfId="0" applyFont="1" applyFill="1" applyBorder="1" applyAlignment="1">
      <alignment horizontal="center"/>
    </xf>
    <xf numFmtId="0" fontId="4" fillId="4" borderId="38" xfId="0" applyFont="1" applyFill="1" applyBorder="1" applyAlignment="1">
      <alignment horizontal="center"/>
    </xf>
    <xf numFmtId="0" fontId="0" fillId="0" borderId="54" xfId="0" applyBorder="1" applyAlignment="1">
      <alignment horizontal="center" wrapText="1"/>
    </xf>
    <xf numFmtId="0" fontId="0" fillId="0" borderId="55" xfId="0" applyBorder="1" applyAlignment="1">
      <alignment horizontal="center" wrapText="1"/>
    </xf>
    <xf numFmtId="0" fontId="0" fillId="0" borderId="56" xfId="0" applyBorder="1" applyAlignment="1">
      <alignment horizontal="center" wrapText="1"/>
    </xf>
    <xf numFmtId="0" fontId="76" fillId="0" borderId="59" xfId="0" applyFont="1" applyBorder="1" applyAlignment="1">
      <alignment horizontal="center" vertical="center" wrapText="1"/>
    </xf>
    <xf numFmtId="0" fontId="76" fillId="0" borderId="12" xfId="0" applyFont="1" applyBorder="1" applyAlignment="1">
      <alignment horizontal="center" vertical="center" wrapText="1"/>
    </xf>
    <xf numFmtId="0" fontId="76" fillId="0" borderId="60" xfId="0" applyFont="1" applyBorder="1" applyAlignment="1">
      <alignment horizontal="center" vertical="center" wrapText="1"/>
    </xf>
    <xf numFmtId="0" fontId="0" fillId="0" borderId="20" xfId="0" applyBorder="1" applyAlignment="1">
      <alignment horizontal="center" vertical="center" wrapText="1"/>
    </xf>
    <xf numFmtId="0" fontId="0" fillId="0" borderId="21" xfId="0" applyBorder="1" applyAlignment="1">
      <alignment horizontal="center" vertical="center" wrapText="1"/>
    </xf>
    <xf numFmtId="0" fontId="0" fillId="0" borderId="22" xfId="0" applyBorder="1" applyAlignment="1">
      <alignment horizontal="center" vertical="center" wrapText="1"/>
    </xf>
    <xf numFmtId="0" fontId="30" fillId="0" borderId="0" xfId="0" applyFont="1" applyAlignment="1">
      <alignment horizontal="center"/>
    </xf>
    <xf numFmtId="0" fontId="0" fillId="24" borderId="5" xfId="0" applyFill="1" applyBorder="1" applyAlignment="1">
      <alignment horizontal="center" vertical="top" wrapText="1"/>
    </xf>
    <xf numFmtId="0" fontId="0" fillId="24" borderId="0" xfId="0" applyFill="1" applyAlignment="1">
      <alignment horizontal="center" vertical="top" wrapText="1"/>
    </xf>
    <xf numFmtId="0" fontId="0" fillId="24" borderId="7" xfId="0" applyFill="1" applyBorder="1" applyAlignment="1">
      <alignment horizontal="center" vertical="top" wrapText="1"/>
    </xf>
    <xf numFmtId="0" fontId="0" fillId="24" borderId="8" xfId="0" applyFill="1" applyBorder="1" applyAlignment="1">
      <alignment horizontal="center" vertical="top" wrapText="1"/>
    </xf>
    <xf numFmtId="0" fontId="0" fillId="24" borderId="0" xfId="0" applyFill="1" applyAlignment="1">
      <alignment horizontal="center" wrapText="1"/>
    </xf>
    <xf numFmtId="0" fontId="0" fillId="24" borderId="6" xfId="0" applyFill="1" applyBorder="1" applyAlignment="1">
      <alignment horizontal="center" wrapText="1"/>
    </xf>
    <xf numFmtId="0" fontId="0" fillId="24" borderId="5" xfId="0" applyFill="1" applyBorder="1" applyAlignment="1">
      <alignment horizontal="center" wrapText="1"/>
    </xf>
    <xf numFmtId="0" fontId="0" fillId="24" borderId="2" xfId="0" applyFill="1" applyBorder="1" applyAlignment="1">
      <alignment horizontal="left" vertical="top" wrapText="1"/>
    </xf>
    <xf numFmtId="0" fontId="0" fillId="24" borderId="3" xfId="0" applyFill="1" applyBorder="1" applyAlignment="1">
      <alignment horizontal="left" vertical="top"/>
    </xf>
    <xf numFmtId="0" fontId="0" fillId="24" borderId="4" xfId="0" applyFill="1" applyBorder="1" applyAlignment="1">
      <alignment horizontal="left" vertical="top"/>
    </xf>
    <xf numFmtId="0" fontId="0" fillId="24" borderId="5" xfId="0" applyFill="1" applyBorder="1" applyAlignment="1">
      <alignment horizontal="left" vertical="top"/>
    </xf>
    <xf numFmtId="0" fontId="0" fillId="24" borderId="0" xfId="0" applyFill="1" applyAlignment="1">
      <alignment horizontal="left" vertical="top"/>
    </xf>
    <xf numFmtId="0" fontId="0" fillId="24" borderId="6" xfId="0" applyFill="1" applyBorder="1" applyAlignment="1">
      <alignment horizontal="left" vertical="top"/>
    </xf>
    <xf numFmtId="0" fontId="0" fillId="24" borderId="7" xfId="0" applyFill="1" applyBorder="1" applyAlignment="1">
      <alignment horizontal="center" wrapText="1"/>
    </xf>
    <xf numFmtId="0" fontId="0" fillId="24" borderId="8" xfId="0" applyFill="1" applyBorder="1" applyAlignment="1">
      <alignment horizontal="center" wrapText="1"/>
    </xf>
    <xf numFmtId="0" fontId="0" fillId="24" borderId="9" xfId="0" applyFill="1" applyBorder="1" applyAlignment="1">
      <alignment horizontal="center" wrapText="1"/>
    </xf>
    <xf numFmtId="0" fontId="0" fillId="0" borderId="0" xfId="0" applyAlignment="1">
      <alignment horizontal="center" vertical="top" wrapText="1"/>
    </xf>
    <xf numFmtId="0" fontId="0" fillId="0" borderId="0" xfId="0" applyAlignment="1">
      <alignment horizontal="left" vertical="top" wrapText="1"/>
    </xf>
    <xf numFmtId="0" fontId="0" fillId="0" borderId="0" xfId="0" applyAlignment="1">
      <alignment horizontal="left" wrapText="1"/>
    </xf>
    <xf numFmtId="0" fontId="26" fillId="11" borderId="41" xfId="0" applyFont="1" applyFill="1" applyBorder="1" applyAlignment="1">
      <alignment horizontal="center"/>
    </xf>
    <xf numFmtId="0" fontId="26" fillId="11" borderId="37" xfId="0" applyFont="1" applyFill="1" applyBorder="1" applyAlignment="1">
      <alignment horizontal="center"/>
    </xf>
    <xf numFmtId="0" fontId="26" fillId="11" borderId="42" xfId="0" applyFont="1" applyFill="1" applyBorder="1" applyAlignment="1">
      <alignment horizontal="center"/>
    </xf>
    <xf numFmtId="0" fontId="25" fillId="21" borderId="15" xfId="3" applyFont="1" applyFill="1" applyBorder="1" applyAlignment="1" applyProtection="1">
      <alignment horizontal="center"/>
    </xf>
    <xf numFmtId="0" fontId="1" fillId="19" borderId="15" xfId="1" applyFill="1" applyBorder="1" applyAlignment="1">
      <alignment horizontal="center"/>
    </xf>
    <xf numFmtId="0" fontId="1" fillId="19" borderId="16" xfId="1" applyFill="1" applyBorder="1" applyAlignment="1">
      <alignment horizontal="center"/>
    </xf>
    <xf numFmtId="0" fontId="61" fillId="19" borderId="32" xfId="4" quotePrefix="1" applyFont="1" applyFill="1" applyBorder="1" applyAlignment="1">
      <alignment horizontal="left" vertical="top" wrapText="1"/>
    </xf>
    <xf numFmtId="0" fontId="61" fillId="19" borderId="0" xfId="4" quotePrefix="1" applyFont="1" applyFill="1" applyAlignment="1">
      <alignment horizontal="left" vertical="top" wrapText="1"/>
    </xf>
    <xf numFmtId="0" fontId="61" fillId="19" borderId="33" xfId="4" quotePrefix="1" applyFont="1" applyFill="1" applyBorder="1" applyAlignment="1">
      <alignment horizontal="left" vertical="top" wrapText="1"/>
    </xf>
    <xf numFmtId="0" fontId="18" fillId="5" borderId="0" xfId="2" applyFont="1" applyBorder="1" applyAlignment="1">
      <alignment horizontal="center" wrapText="1"/>
    </xf>
    <xf numFmtId="0" fontId="26" fillId="18" borderId="41" xfId="0" applyFont="1" applyFill="1" applyBorder="1" applyAlignment="1">
      <alignment horizontal="center"/>
    </xf>
    <xf numFmtId="0" fontId="26" fillId="18" borderId="37" xfId="0" applyFont="1" applyFill="1" applyBorder="1" applyAlignment="1">
      <alignment horizontal="center"/>
    </xf>
    <xf numFmtId="0" fontId="26" fillId="18" borderId="42" xfId="0" applyFont="1" applyFill="1" applyBorder="1" applyAlignment="1">
      <alignment horizontal="center"/>
    </xf>
    <xf numFmtId="0" fontId="50" fillId="22" borderId="17" xfId="1" applyFont="1" applyFill="1" applyBorder="1" applyAlignment="1">
      <alignment horizontal="center"/>
    </xf>
    <xf numFmtId="0" fontId="50" fillId="22" borderId="18" xfId="1" applyFont="1" applyFill="1" applyBorder="1" applyAlignment="1">
      <alignment horizontal="center"/>
    </xf>
    <xf numFmtId="0" fontId="50" fillId="22" borderId="19" xfId="1" applyFont="1" applyFill="1" applyBorder="1" applyAlignment="1">
      <alignment horizontal="center"/>
    </xf>
    <xf numFmtId="0" fontId="50" fillId="8" borderId="17" xfId="1" applyFont="1" applyFill="1" applyBorder="1" applyAlignment="1">
      <alignment horizontal="center"/>
    </xf>
    <xf numFmtId="0" fontId="50" fillId="8" borderId="18" xfId="1" applyFont="1" applyFill="1" applyBorder="1" applyAlignment="1">
      <alignment horizontal="center"/>
    </xf>
    <xf numFmtId="0" fontId="50" fillId="8" borderId="19" xfId="1" applyFont="1" applyFill="1" applyBorder="1" applyAlignment="1">
      <alignment horizontal="center"/>
    </xf>
    <xf numFmtId="0" fontId="21" fillId="6" borderId="36" xfId="1" applyFont="1" applyFill="1" applyBorder="1" applyAlignment="1">
      <alignment horizontal="center"/>
    </xf>
    <xf numFmtId="0" fontId="21" fillId="6" borderId="37" xfId="1" applyFont="1" applyFill="1" applyBorder="1" applyAlignment="1">
      <alignment horizontal="center"/>
    </xf>
    <xf numFmtId="0" fontId="21" fillId="6" borderId="38" xfId="1" applyFont="1" applyFill="1" applyBorder="1" applyAlignment="1">
      <alignment horizontal="center"/>
    </xf>
    <xf numFmtId="0" fontId="35" fillId="6" borderId="41" xfId="1" applyFont="1" applyFill="1" applyBorder="1" applyAlignment="1">
      <alignment horizontal="center" vertical="top" wrapText="1"/>
    </xf>
    <xf numFmtId="0" fontId="35" fillId="6" borderId="37" xfId="1" applyFont="1" applyFill="1" applyBorder="1" applyAlignment="1">
      <alignment horizontal="center" vertical="top" wrapText="1"/>
    </xf>
    <xf numFmtId="0" fontId="35" fillId="6" borderId="38" xfId="1" applyFont="1" applyFill="1" applyBorder="1" applyAlignment="1">
      <alignment horizontal="center" vertical="top" wrapText="1"/>
    </xf>
    <xf numFmtId="0" fontId="35" fillId="16" borderId="36" xfId="1" applyFont="1" applyFill="1" applyBorder="1" applyAlignment="1">
      <alignment horizontal="center" vertical="top" wrapText="1"/>
    </xf>
    <xf numFmtId="0" fontId="35" fillId="16" borderId="37" xfId="1" applyFont="1" applyFill="1" applyBorder="1" applyAlignment="1">
      <alignment horizontal="center" vertical="top" wrapText="1"/>
    </xf>
    <xf numFmtId="0" fontId="35" fillId="16" borderId="38" xfId="1" applyFont="1" applyFill="1" applyBorder="1" applyAlignment="1">
      <alignment horizontal="center" vertical="top" wrapText="1"/>
    </xf>
    <xf numFmtId="0" fontId="35" fillId="6" borderId="36" xfId="1" applyFont="1" applyFill="1" applyBorder="1" applyAlignment="1">
      <alignment horizontal="center" vertical="top" wrapText="1"/>
    </xf>
    <xf numFmtId="0" fontId="35" fillId="6" borderId="42" xfId="1" applyFont="1" applyFill="1" applyBorder="1" applyAlignment="1">
      <alignment horizontal="center" vertical="top" wrapText="1"/>
    </xf>
    <xf numFmtId="0" fontId="21" fillId="6" borderId="49" xfId="0" applyFont="1" applyFill="1" applyBorder="1" applyAlignment="1">
      <alignment horizontal="center"/>
    </xf>
    <xf numFmtId="0" fontId="35" fillId="6" borderId="41" xfId="1" applyFont="1" applyFill="1" applyBorder="1" applyAlignment="1">
      <alignment horizontal="center" vertical="center" wrapText="1"/>
    </xf>
    <xf numFmtId="0" fontId="35" fillId="6" borderId="37" xfId="1" applyFont="1" applyFill="1" applyBorder="1" applyAlignment="1">
      <alignment horizontal="center" vertical="center" wrapText="1"/>
    </xf>
    <xf numFmtId="0" fontId="35" fillId="6" borderId="38" xfId="1" applyFont="1" applyFill="1" applyBorder="1" applyAlignment="1">
      <alignment horizontal="center" vertical="center" wrapText="1"/>
    </xf>
    <xf numFmtId="0" fontId="35" fillId="6" borderId="36" xfId="1" applyFont="1" applyFill="1" applyBorder="1" applyAlignment="1">
      <alignment horizontal="center" vertical="center" wrapText="1"/>
    </xf>
    <xf numFmtId="0" fontId="35" fillId="6" borderId="42" xfId="1" applyFont="1" applyFill="1" applyBorder="1" applyAlignment="1">
      <alignment horizontal="center" vertical="center" wrapText="1"/>
    </xf>
    <xf numFmtId="0" fontId="35" fillId="16" borderId="41" xfId="1" applyFont="1" applyFill="1" applyBorder="1" applyAlignment="1">
      <alignment horizontal="center" wrapText="1"/>
    </xf>
    <xf numFmtId="0" fontId="35" fillId="16" borderId="37" xfId="1" applyFont="1" applyFill="1" applyBorder="1" applyAlignment="1">
      <alignment horizontal="center" wrapText="1"/>
    </xf>
    <xf numFmtId="0" fontId="35" fillId="16" borderId="38" xfId="1" applyFont="1" applyFill="1" applyBorder="1" applyAlignment="1">
      <alignment horizontal="center" wrapText="1"/>
    </xf>
    <xf numFmtId="0" fontId="35" fillId="16" borderId="42" xfId="1" applyFont="1" applyFill="1" applyBorder="1" applyAlignment="1">
      <alignment horizontal="center" vertical="top" wrapText="1"/>
    </xf>
    <xf numFmtId="0" fontId="18" fillId="8" borderId="14" xfId="0" applyFont="1" applyFill="1" applyBorder="1" applyAlignment="1">
      <alignment horizontal="center" vertical="center"/>
    </xf>
    <xf numFmtId="0" fontId="18" fillId="8" borderId="15" xfId="0" applyFont="1" applyFill="1" applyBorder="1" applyAlignment="1">
      <alignment horizontal="center" vertical="center"/>
    </xf>
    <xf numFmtId="0" fontId="18" fillId="8" borderId="16" xfId="0" applyFont="1" applyFill="1" applyBorder="1" applyAlignment="1">
      <alignment horizontal="center" vertical="center"/>
    </xf>
    <xf numFmtId="0" fontId="18" fillId="8" borderId="17" xfId="0" applyFont="1" applyFill="1" applyBorder="1" applyAlignment="1">
      <alignment horizontal="center" vertical="center"/>
    </xf>
    <xf numFmtId="0" fontId="18" fillId="8" borderId="18" xfId="0" applyFont="1" applyFill="1" applyBorder="1" applyAlignment="1">
      <alignment horizontal="center" vertical="center"/>
    </xf>
    <xf numFmtId="0" fontId="18" fillId="8" borderId="19" xfId="0" applyFont="1" applyFill="1" applyBorder="1" applyAlignment="1">
      <alignment horizontal="center" vertical="center"/>
    </xf>
    <xf numFmtId="0" fontId="42" fillId="0" borderId="11" xfId="0" applyFont="1" applyBorder="1" applyAlignment="1">
      <alignment horizontal="center"/>
    </xf>
    <xf numFmtId="0" fontId="42" fillId="0" borderId="12" xfId="0" applyFont="1" applyBorder="1" applyAlignment="1">
      <alignment horizontal="center"/>
    </xf>
    <xf numFmtId="0" fontId="42" fillId="0" borderId="13" xfId="0" applyFont="1" applyBorder="1" applyAlignment="1">
      <alignment horizontal="center"/>
    </xf>
    <xf numFmtId="0" fontId="26" fillId="8" borderId="11" xfId="0" applyFont="1" applyFill="1" applyBorder="1" applyAlignment="1">
      <alignment horizontal="left"/>
    </xf>
    <xf numFmtId="0" fontId="26" fillId="8" borderId="12" xfId="0" applyFont="1" applyFill="1" applyBorder="1" applyAlignment="1">
      <alignment horizontal="left"/>
    </xf>
    <xf numFmtId="0" fontId="26" fillId="8" borderId="13" xfId="0" applyFont="1" applyFill="1" applyBorder="1" applyAlignment="1">
      <alignment horizontal="left"/>
    </xf>
    <xf numFmtId="0" fontId="13" fillId="0" borderId="11" xfId="0" applyFont="1" applyBorder="1" applyAlignment="1">
      <alignment horizontal="center" wrapText="1"/>
    </xf>
    <xf numFmtId="0" fontId="13" fillId="0" borderId="12" xfId="0" applyFont="1" applyBorder="1" applyAlignment="1">
      <alignment horizontal="center" wrapText="1"/>
    </xf>
    <xf numFmtId="0" fontId="13" fillId="0" borderId="13" xfId="0" applyFont="1" applyBorder="1" applyAlignment="1">
      <alignment horizontal="center" wrapText="1"/>
    </xf>
    <xf numFmtId="0" fontId="54" fillId="0" borderId="20" xfId="0" applyFont="1" applyBorder="1" applyAlignment="1">
      <alignment horizontal="left" vertical="top" wrapText="1"/>
    </xf>
    <xf numFmtId="0" fontId="54" fillId="0" borderId="21" xfId="0" applyFont="1" applyBorder="1" applyAlignment="1">
      <alignment horizontal="left" vertical="top" wrapText="1"/>
    </xf>
    <xf numFmtId="0" fontId="54" fillId="0" borderId="22" xfId="0" applyFont="1" applyBorder="1" applyAlignment="1">
      <alignment horizontal="left" vertical="top" wrapText="1"/>
    </xf>
    <xf numFmtId="0" fontId="54" fillId="0" borderId="23" xfId="0" applyFont="1" applyBorder="1" applyAlignment="1">
      <alignment horizontal="left" vertical="top" wrapText="1"/>
    </xf>
    <xf numFmtId="0" fontId="54" fillId="0" borderId="0" xfId="0" applyFont="1" applyAlignment="1">
      <alignment horizontal="left" vertical="top" wrapText="1"/>
    </xf>
    <xf numFmtId="0" fontId="54" fillId="0" borderId="24" xfId="0" applyFont="1" applyBorder="1" applyAlignment="1">
      <alignment horizontal="left" vertical="top" wrapText="1"/>
    </xf>
    <xf numFmtId="0" fontId="54" fillId="0" borderId="25" xfId="0" applyFont="1" applyBorder="1" applyAlignment="1">
      <alignment horizontal="left" vertical="top" wrapText="1"/>
    </xf>
    <xf numFmtId="0" fontId="54" fillId="0" borderId="1" xfId="0" applyFont="1" applyBorder="1" applyAlignment="1">
      <alignment horizontal="left" vertical="top" wrapText="1"/>
    </xf>
    <xf numFmtId="0" fontId="54" fillId="0" borderId="26" xfId="0" applyFont="1" applyBorder="1" applyAlignment="1">
      <alignment horizontal="left" vertical="top" wrapText="1"/>
    </xf>
    <xf numFmtId="0" fontId="26" fillId="8" borderId="11" xfId="0" applyFont="1" applyFill="1" applyBorder="1" applyAlignment="1">
      <alignment horizontal="center"/>
    </xf>
    <xf numFmtId="0" fontId="26" fillId="8" borderId="12" xfId="0" applyFont="1" applyFill="1" applyBorder="1" applyAlignment="1">
      <alignment horizontal="center"/>
    </xf>
    <xf numFmtId="0" fontId="26" fillId="8" borderId="13" xfId="0" applyFont="1" applyFill="1" applyBorder="1" applyAlignment="1">
      <alignment horizontal="center"/>
    </xf>
    <xf numFmtId="0" fontId="14" fillId="6" borderId="11" xfId="0" applyFont="1" applyFill="1" applyBorder="1" applyAlignment="1">
      <alignment horizontal="center"/>
    </xf>
    <xf numFmtId="0" fontId="14" fillId="6" borderId="12" xfId="0" applyFont="1" applyFill="1" applyBorder="1" applyAlignment="1">
      <alignment horizontal="center"/>
    </xf>
    <xf numFmtId="0" fontId="14" fillId="6" borderId="13" xfId="0" applyFont="1" applyFill="1" applyBorder="1" applyAlignment="1">
      <alignment horizontal="center"/>
    </xf>
    <xf numFmtId="0" fontId="16" fillId="7" borderId="14" xfId="0" applyFont="1" applyFill="1" applyBorder="1" applyAlignment="1">
      <alignment horizontal="center" vertical="top"/>
    </xf>
    <xf numFmtId="0" fontId="16" fillId="7" borderId="15" xfId="0" applyFont="1" applyFill="1" applyBorder="1" applyAlignment="1">
      <alignment horizontal="center" vertical="top"/>
    </xf>
    <xf numFmtId="0" fontId="16" fillId="7" borderId="16" xfId="0" applyFont="1" applyFill="1" applyBorder="1" applyAlignment="1">
      <alignment horizontal="center" vertical="top"/>
    </xf>
    <xf numFmtId="0" fontId="16" fillId="7" borderId="17" xfId="0" applyFont="1" applyFill="1" applyBorder="1" applyAlignment="1">
      <alignment horizontal="center" vertical="top"/>
    </xf>
    <xf numFmtId="0" fontId="16" fillId="7" borderId="18" xfId="0" applyFont="1" applyFill="1" applyBorder="1" applyAlignment="1">
      <alignment horizontal="center" vertical="top"/>
    </xf>
    <xf numFmtId="0" fontId="16" fillId="7" borderId="19" xfId="0" applyFont="1" applyFill="1" applyBorder="1" applyAlignment="1">
      <alignment horizontal="center" vertical="top"/>
    </xf>
    <xf numFmtId="0" fontId="26" fillId="0" borderId="20" xfId="0" applyFont="1" applyBorder="1" applyAlignment="1">
      <alignment horizontal="left" vertical="top" wrapText="1"/>
    </xf>
    <xf numFmtId="0" fontId="26" fillId="0" borderId="21" xfId="0" applyFont="1" applyBorder="1" applyAlignment="1">
      <alignment horizontal="left" vertical="top" wrapText="1"/>
    </xf>
    <xf numFmtId="0" fontId="26" fillId="0" borderId="22" xfId="0" applyFont="1" applyBorder="1" applyAlignment="1">
      <alignment horizontal="left" vertical="top" wrapText="1"/>
    </xf>
    <xf numFmtId="0" fontId="26" fillId="0" borderId="23" xfId="0" applyFont="1" applyBorder="1" applyAlignment="1">
      <alignment horizontal="left" vertical="top" wrapText="1"/>
    </xf>
    <xf numFmtId="0" fontId="26" fillId="0" borderId="0" xfId="0" applyFont="1" applyAlignment="1">
      <alignment horizontal="left" vertical="top" wrapText="1"/>
    </xf>
    <xf numFmtId="0" fontId="26" fillId="0" borderId="24" xfId="0" applyFont="1" applyBorder="1" applyAlignment="1">
      <alignment horizontal="left" vertical="top" wrapText="1"/>
    </xf>
    <xf numFmtId="0" fontId="26" fillId="0" borderId="25" xfId="0" applyFont="1" applyBorder="1" applyAlignment="1">
      <alignment horizontal="left" vertical="top" wrapText="1"/>
    </xf>
    <xf numFmtId="0" fontId="26" fillId="0" borderId="1" xfId="0" applyFont="1" applyBorder="1" applyAlignment="1">
      <alignment horizontal="left" vertical="top" wrapText="1"/>
    </xf>
    <xf numFmtId="0" fontId="26" fillId="0" borderId="26" xfId="0" applyFont="1" applyBorder="1" applyAlignment="1">
      <alignment horizontal="left" vertical="top" wrapText="1"/>
    </xf>
    <xf numFmtId="0" fontId="23" fillId="0" borderId="1" xfId="3" applyFont="1" applyFill="1" applyBorder="1" applyAlignment="1" applyProtection="1">
      <alignment horizontal="left" vertical="top" wrapText="1"/>
    </xf>
    <xf numFmtId="0" fontId="30" fillId="0" borderId="20" xfId="0" applyFont="1" applyBorder="1" applyAlignment="1">
      <alignment horizontal="left" vertical="top" wrapText="1"/>
    </xf>
    <xf numFmtId="0" fontId="30" fillId="0" borderId="21" xfId="0" applyFont="1" applyBorder="1" applyAlignment="1">
      <alignment horizontal="left" vertical="top" wrapText="1"/>
    </xf>
    <xf numFmtId="0" fontId="30" fillId="0" borderId="22" xfId="0" applyFont="1" applyBorder="1" applyAlignment="1">
      <alignment horizontal="left" vertical="top" wrapText="1"/>
    </xf>
    <xf numFmtId="0" fontId="30" fillId="0" borderId="23" xfId="0" applyFont="1" applyBorder="1" applyAlignment="1">
      <alignment horizontal="left" vertical="top" wrapText="1"/>
    </xf>
    <xf numFmtId="0" fontId="30" fillId="0" borderId="0" xfId="0" applyFont="1" applyAlignment="1">
      <alignment horizontal="left" vertical="top" wrapText="1"/>
    </xf>
    <xf numFmtId="0" fontId="30" fillId="0" borderId="24" xfId="0" applyFont="1" applyBorder="1" applyAlignment="1">
      <alignment horizontal="left" vertical="top" wrapText="1"/>
    </xf>
    <xf numFmtId="0" fontId="30" fillId="0" borderId="25" xfId="0" applyFont="1" applyBorder="1" applyAlignment="1">
      <alignment horizontal="left" vertical="top" wrapText="1"/>
    </xf>
    <xf numFmtId="0" fontId="30" fillId="0" borderId="1" xfId="0" applyFont="1" applyBorder="1" applyAlignment="1">
      <alignment horizontal="left" vertical="top" wrapText="1"/>
    </xf>
    <xf numFmtId="0" fontId="30" fillId="0" borderId="26" xfId="0" applyFont="1" applyBorder="1" applyAlignment="1">
      <alignment horizontal="left" vertical="top" wrapText="1"/>
    </xf>
    <xf numFmtId="0" fontId="32" fillId="8" borderId="11" xfId="0" applyFont="1" applyFill="1" applyBorder="1" applyAlignment="1">
      <alignment horizontal="left"/>
    </xf>
    <xf numFmtId="0" fontId="32" fillId="8" borderId="12" xfId="0" applyFont="1" applyFill="1" applyBorder="1" applyAlignment="1">
      <alignment horizontal="left"/>
    </xf>
    <xf numFmtId="0" fontId="32" fillId="8" borderId="13" xfId="0" applyFont="1" applyFill="1" applyBorder="1" applyAlignment="1">
      <alignment horizontal="left"/>
    </xf>
    <xf numFmtId="0" fontId="36" fillId="9" borderId="27" xfId="0" applyFont="1" applyFill="1" applyBorder="1" applyAlignment="1">
      <alignment horizontal="center"/>
    </xf>
    <xf numFmtId="0" fontId="36" fillId="9" borderId="28" xfId="0" applyFont="1" applyFill="1" applyBorder="1" applyAlignment="1">
      <alignment horizontal="center"/>
    </xf>
    <xf numFmtId="0" fontId="36" fillId="9" borderId="29" xfId="0" applyFont="1" applyFill="1" applyBorder="1" applyAlignment="1">
      <alignment horizontal="center"/>
    </xf>
    <xf numFmtId="0" fontId="39" fillId="0" borderId="30" xfId="0" applyFont="1" applyBorder="1" applyAlignment="1">
      <alignment horizontal="center"/>
    </xf>
    <xf numFmtId="0" fontId="39" fillId="0" borderId="21" xfId="0" applyFont="1" applyBorder="1" applyAlignment="1">
      <alignment horizontal="center"/>
    </xf>
    <xf numFmtId="0" fontId="39" fillId="0" borderId="31" xfId="0" applyFont="1" applyBorder="1" applyAlignment="1">
      <alignment horizontal="center"/>
    </xf>
    <xf numFmtId="0" fontId="41" fillId="8" borderId="11" xfId="0" applyFont="1" applyFill="1" applyBorder="1" applyAlignment="1">
      <alignment horizontal="center"/>
    </xf>
    <xf numFmtId="0" fontId="41" fillId="8" borderId="12" xfId="0" applyFont="1" applyFill="1" applyBorder="1" applyAlignment="1">
      <alignment horizontal="center"/>
    </xf>
    <xf numFmtId="0" fontId="41" fillId="8" borderId="13" xfId="0" applyFont="1" applyFill="1" applyBorder="1" applyAlignment="1">
      <alignment horizontal="center"/>
    </xf>
    <xf numFmtId="0" fontId="39" fillId="0" borderId="17" xfId="0" applyFont="1" applyBorder="1" applyAlignment="1">
      <alignment horizontal="center"/>
    </xf>
    <xf numFmtId="0" fontId="39" fillId="0" borderId="18" xfId="0" applyFont="1" applyBorder="1" applyAlignment="1">
      <alignment horizontal="center"/>
    </xf>
    <xf numFmtId="0" fontId="39" fillId="0" borderId="19" xfId="0" applyFont="1" applyBorder="1" applyAlignment="1">
      <alignment horizontal="center"/>
    </xf>
    <xf numFmtId="0" fontId="18" fillId="8" borderId="11" xfId="0" applyFont="1" applyFill="1" applyBorder="1" applyAlignment="1">
      <alignment horizontal="center"/>
    </xf>
    <xf numFmtId="0" fontId="18" fillId="8" borderId="12" xfId="0" applyFont="1" applyFill="1" applyBorder="1" applyAlignment="1">
      <alignment horizontal="center"/>
    </xf>
    <xf numFmtId="0" fontId="18" fillId="8" borderId="13" xfId="0" applyFont="1" applyFill="1" applyBorder="1" applyAlignment="1">
      <alignment horizontal="center"/>
    </xf>
  </cellXfs>
  <cellStyles count="6">
    <cellStyle name="Hyperlink" xfId="3" builtinId="8"/>
    <cellStyle name="Normal" xfId="0" builtinId="0"/>
    <cellStyle name="Normal 2" xfId="1" xr:uid="{E9A9F5D5-E6E6-433D-B577-1EB11203153A}"/>
    <cellStyle name="Normal 5" xfId="4" xr:uid="{09132243-00FB-48C4-BF30-925A5CF336F9}"/>
    <cellStyle name="Note" xfId="2" builtinId="10"/>
    <cellStyle name="Percent" xfId="5" builtinId="5"/>
  </cellStyles>
  <dxfs count="0"/>
  <tableStyles count="0" defaultTableStyle="TableStyleMedium2" defaultPivotStyle="PivotStyleLight16"/>
  <colors>
    <mruColors>
      <color rgb="FF66FF99"/>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ysClr val="windowText" lastClr="000000"/>
                </a:solidFill>
                <a:latin typeface="+mn-lt"/>
                <a:ea typeface="+mn-ea"/>
                <a:cs typeface="+mn-cs"/>
              </a:defRPr>
            </a:pPr>
            <a:r>
              <a:rPr lang="en-US" sz="2000"/>
              <a:t>Lagos,  Nigeria</a:t>
            </a:r>
          </a:p>
        </c:rich>
      </c:tx>
      <c:overlay val="0"/>
      <c:spPr>
        <a:noFill/>
        <a:ln>
          <a:noFill/>
        </a:ln>
        <a:effectLst/>
      </c:spPr>
      <c:txPr>
        <a:bodyPr rot="0" spcFirstLastPara="1" vertOverflow="ellipsis" vert="horz" wrap="square" anchor="ctr" anchorCtr="1"/>
        <a:lstStyle/>
        <a:p>
          <a:pPr>
            <a:defRPr sz="20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4.3077834254527825E-2"/>
          <c:y val="7.2253739719060753E-2"/>
          <c:w val="0.94451667967529407"/>
          <c:h val="0.68522684664416933"/>
        </c:manualLayout>
      </c:layout>
      <c:barChart>
        <c:barDir val="col"/>
        <c:grouping val="clustered"/>
        <c:varyColors val="0"/>
        <c:ser>
          <c:idx val="0"/>
          <c:order val="0"/>
          <c:tx>
            <c:strRef>
              <c:f>[1]Sheet1!$E$1</c:f>
              <c:strCache>
                <c:ptCount val="1"/>
                <c:pt idx="0">
                  <c:v>congenerConc (ng/sample)</c:v>
                </c:pt>
              </c:strCache>
            </c:strRef>
          </c:tx>
          <c:spPr>
            <a:solidFill>
              <a:schemeClr val="accent2"/>
            </a:solidFill>
            <a:ln>
              <a:noFill/>
            </a:ln>
            <a:effectLst/>
          </c:spPr>
          <c:invertIfNegative val="0"/>
          <c:cat>
            <c:multiLvlStrRef>
              <c:f>[1]Sheet1!$C$2:$D$63</c:f>
              <c:multiLvlStrCache>
                <c:ptCount val="62"/>
                <c:lvl>
                  <c:pt idx="0">
                    <c:v>Cl6</c:v>
                  </c:pt>
                  <c:pt idx="1">
                    <c:v>Cl7</c:v>
                  </c:pt>
                  <c:pt idx="2">
                    <c:v>Cl8</c:v>
                  </c:pt>
                  <c:pt idx="3">
                    <c:v>Cl9</c:v>
                  </c:pt>
                  <c:pt idx="4">
                    <c:v>Cl10</c:v>
                  </c:pt>
                  <c:pt idx="5">
                    <c:v>Cl6</c:v>
                  </c:pt>
                  <c:pt idx="6">
                    <c:v>Cl7</c:v>
                  </c:pt>
                  <c:pt idx="7">
                    <c:v>Cl8</c:v>
                  </c:pt>
                  <c:pt idx="8">
                    <c:v>Cl9</c:v>
                  </c:pt>
                  <c:pt idx="9">
                    <c:v>Cl10</c:v>
                  </c:pt>
                  <c:pt idx="10">
                    <c:v>Cl11</c:v>
                  </c:pt>
                  <c:pt idx="11">
                    <c:v>Cl7</c:v>
                  </c:pt>
                  <c:pt idx="12">
                    <c:v>Cl8</c:v>
                  </c:pt>
                  <c:pt idx="13">
                    <c:v>Cl9</c:v>
                  </c:pt>
                  <c:pt idx="14">
                    <c:v>Cl10</c:v>
                  </c:pt>
                  <c:pt idx="15">
                    <c:v>Cl11</c:v>
                  </c:pt>
                  <c:pt idx="16">
                    <c:v>Cl7</c:v>
                  </c:pt>
                  <c:pt idx="17">
                    <c:v>Cl8</c:v>
                  </c:pt>
                  <c:pt idx="18">
                    <c:v>Cl9</c:v>
                  </c:pt>
                  <c:pt idx="19">
                    <c:v>Cl10</c:v>
                  </c:pt>
                  <c:pt idx="20">
                    <c:v>Cl11</c:v>
                  </c:pt>
                  <c:pt idx="21">
                    <c:v>Cl6</c:v>
                  </c:pt>
                  <c:pt idx="22">
                    <c:v>Cl7</c:v>
                  </c:pt>
                  <c:pt idx="23">
                    <c:v>Cl8</c:v>
                  </c:pt>
                  <c:pt idx="24">
                    <c:v>Cl9</c:v>
                  </c:pt>
                  <c:pt idx="25">
                    <c:v>Cl10</c:v>
                  </c:pt>
                  <c:pt idx="26">
                    <c:v>Cl11</c:v>
                  </c:pt>
                  <c:pt idx="27">
                    <c:v>Cl12</c:v>
                  </c:pt>
                  <c:pt idx="28">
                    <c:v>Cl7</c:v>
                  </c:pt>
                  <c:pt idx="29">
                    <c:v>Cl8</c:v>
                  </c:pt>
                  <c:pt idx="30">
                    <c:v>Cl9</c:v>
                  </c:pt>
                  <c:pt idx="31">
                    <c:v>Cl10</c:v>
                  </c:pt>
                  <c:pt idx="32">
                    <c:v>Cl11</c:v>
                  </c:pt>
                  <c:pt idx="33">
                    <c:v>Cl12</c:v>
                  </c:pt>
                  <c:pt idx="34">
                    <c:v>Cl7</c:v>
                  </c:pt>
                  <c:pt idx="35">
                    <c:v>Cl8</c:v>
                  </c:pt>
                  <c:pt idx="36">
                    <c:v>Cl9</c:v>
                  </c:pt>
                  <c:pt idx="37">
                    <c:v>Cl10</c:v>
                  </c:pt>
                  <c:pt idx="38">
                    <c:v>Cl11</c:v>
                  </c:pt>
                  <c:pt idx="39">
                    <c:v>Cl8</c:v>
                  </c:pt>
                  <c:pt idx="40">
                    <c:v>Cl9</c:v>
                  </c:pt>
                  <c:pt idx="41">
                    <c:v>Cl10</c:v>
                  </c:pt>
                  <c:pt idx="42">
                    <c:v>Cl11</c:v>
                  </c:pt>
                  <c:pt idx="43">
                    <c:v>Cl12</c:v>
                  </c:pt>
                  <c:pt idx="44">
                    <c:v>Cl8</c:v>
                  </c:pt>
                  <c:pt idx="45">
                    <c:v>Cl9</c:v>
                  </c:pt>
                  <c:pt idx="46">
                    <c:v>Cl10</c:v>
                  </c:pt>
                  <c:pt idx="47">
                    <c:v>Cl11</c:v>
                  </c:pt>
                  <c:pt idx="48">
                    <c:v>Cl12</c:v>
                  </c:pt>
                  <c:pt idx="49">
                    <c:v>Cl13</c:v>
                  </c:pt>
                  <c:pt idx="50">
                    <c:v>Cl8</c:v>
                  </c:pt>
                  <c:pt idx="51">
                    <c:v>Cl9</c:v>
                  </c:pt>
                  <c:pt idx="52">
                    <c:v>Cl10</c:v>
                  </c:pt>
                  <c:pt idx="53">
                    <c:v>Cl11</c:v>
                  </c:pt>
                  <c:pt idx="54">
                    <c:v>Cl12</c:v>
                  </c:pt>
                  <c:pt idx="55">
                    <c:v>Cl13</c:v>
                  </c:pt>
                  <c:pt idx="56">
                    <c:v>Cl19</c:v>
                  </c:pt>
                  <c:pt idx="57">
                    <c:v>Cl8</c:v>
                  </c:pt>
                  <c:pt idx="58">
                    <c:v>Cl9</c:v>
                  </c:pt>
                  <c:pt idx="59">
                    <c:v>Cl10</c:v>
                  </c:pt>
                  <c:pt idx="60">
                    <c:v>Cl11</c:v>
                  </c:pt>
                  <c:pt idx="61">
                    <c:v>Cl12</c:v>
                  </c:pt>
                </c:lvl>
                <c:lvl>
                  <c:pt idx="0">
                    <c:v>C10</c:v>
                  </c:pt>
                  <c:pt idx="5">
                    <c:v>C11</c:v>
                  </c:pt>
                  <c:pt idx="11">
                    <c:v>C12</c:v>
                  </c:pt>
                  <c:pt idx="16">
                    <c:v>C13</c:v>
                  </c:pt>
                  <c:pt idx="21">
                    <c:v>C14</c:v>
                  </c:pt>
                  <c:pt idx="28">
                    <c:v>C15</c:v>
                  </c:pt>
                  <c:pt idx="34">
                    <c:v>C16</c:v>
                  </c:pt>
                  <c:pt idx="39">
                    <c:v>C17</c:v>
                  </c:pt>
                  <c:pt idx="44">
                    <c:v>C18</c:v>
                  </c:pt>
                  <c:pt idx="50">
                    <c:v>C19</c:v>
                  </c:pt>
                  <c:pt idx="57">
                    <c:v>C20</c:v>
                  </c:pt>
                </c:lvl>
              </c:multiLvlStrCache>
            </c:multiLvlStrRef>
          </c:cat>
          <c:val>
            <c:numRef>
              <c:f>[1]Sheet1!$E$2:$E$63</c:f>
              <c:numCache>
                <c:formatCode>General</c:formatCode>
                <c:ptCount val="62"/>
                <c:pt idx="0">
                  <c:v>0.37235191924021155</c:v>
                </c:pt>
                <c:pt idx="1">
                  <c:v>0.40292721385405827</c:v>
                </c:pt>
                <c:pt idx="2">
                  <c:v>0.17987359344647308</c:v>
                </c:pt>
                <c:pt idx="3">
                  <c:v>4.012502978389286E-2</c:v>
                </c:pt>
                <c:pt idx="4">
                  <c:v>4.722243675364138E-3</c:v>
                </c:pt>
                <c:pt idx="5">
                  <c:v>0.62935899189559164</c:v>
                </c:pt>
                <c:pt idx="6">
                  <c:v>0.2590479907345935</c:v>
                </c:pt>
                <c:pt idx="7">
                  <c:v>8.9464618551547109E-2</c:v>
                </c:pt>
                <c:pt idx="8">
                  <c:v>1.8739062789518413E-2</c:v>
                </c:pt>
                <c:pt idx="9">
                  <c:v>3.0685116509381201E-3</c:v>
                </c:pt>
                <c:pt idx="10">
                  <c:v>3.2082437781117968E-4</c:v>
                </c:pt>
                <c:pt idx="11">
                  <c:v>0.71869555363090631</c:v>
                </c:pt>
                <c:pt idx="12">
                  <c:v>0.21221251299280583</c:v>
                </c:pt>
                <c:pt idx="13">
                  <c:v>5.5044642299909997E-2</c:v>
                </c:pt>
                <c:pt idx="14">
                  <c:v>1.2281281532683786E-2</c:v>
                </c:pt>
                <c:pt idx="15">
                  <c:v>1.7660095436938302E-3</c:v>
                </c:pt>
                <c:pt idx="16">
                  <c:v>0.79447785369221724</c:v>
                </c:pt>
                <c:pt idx="17">
                  <c:v>0.14616153971337059</c:v>
                </c:pt>
                <c:pt idx="18">
                  <c:v>4.3886987621694386E-2</c:v>
                </c:pt>
                <c:pt idx="19">
                  <c:v>1.2685289211702774E-2</c:v>
                </c:pt>
                <c:pt idx="20">
                  <c:v>2.7883297610150201E-3</c:v>
                </c:pt>
                <c:pt idx="21">
                  <c:v>0.90642243735076067</c:v>
                </c:pt>
                <c:pt idx="22">
                  <c:v>5.5736021261973329E-2</c:v>
                </c:pt>
                <c:pt idx="23">
                  <c:v>2.3882812647138055E-2</c:v>
                </c:pt>
                <c:pt idx="24">
                  <c:v>9.6040811937775274E-3</c:v>
                </c:pt>
                <c:pt idx="25">
                  <c:v>3.3350675347910215E-3</c:v>
                </c:pt>
                <c:pt idx="26">
                  <c:v>8.5259216897510984E-4</c:v>
                </c:pt>
                <c:pt idx="27">
                  <c:v>1.6698784258413572E-4</c:v>
                </c:pt>
                <c:pt idx="28">
                  <c:v>0.53938141083417501</c:v>
                </c:pt>
                <c:pt idx="29">
                  <c:v>0.24852845691472533</c:v>
                </c:pt>
                <c:pt idx="30">
                  <c:v>0.127129594007344</c:v>
                </c:pt>
                <c:pt idx="31">
                  <c:v>5.9428561379933173E-2</c:v>
                </c:pt>
                <c:pt idx="32">
                  <c:v>2.1623012024502734E-2</c:v>
                </c:pt>
                <c:pt idx="33">
                  <c:v>3.9089648393198003E-3</c:v>
                </c:pt>
                <c:pt idx="34">
                  <c:v>0.49051277080865718</c:v>
                </c:pt>
                <c:pt idx="35">
                  <c:v>0.21136623978330091</c:v>
                </c:pt>
                <c:pt idx="36">
                  <c:v>0.14672666920517258</c:v>
                </c:pt>
                <c:pt idx="37">
                  <c:v>0.10390573874188262</c:v>
                </c:pt>
                <c:pt idx="38">
                  <c:v>4.7488581460986688E-2</c:v>
                </c:pt>
                <c:pt idx="39">
                  <c:v>0.30843925364530062</c:v>
                </c:pt>
                <c:pt idx="40">
                  <c:v>0.25749335064619894</c:v>
                </c:pt>
                <c:pt idx="41">
                  <c:v>0.20827358814721553</c:v>
                </c:pt>
                <c:pt idx="42">
                  <c:v>0.1506484571601118</c:v>
                </c:pt>
                <c:pt idx="43">
                  <c:v>7.5145350401173192E-2</c:v>
                </c:pt>
                <c:pt idx="44">
                  <c:v>0.12357276219367735</c:v>
                </c:pt>
                <c:pt idx="45">
                  <c:v>0.16853508792325447</c:v>
                </c:pt>
                <c:pt idx="46">
                  <c:v>0.24421680819425207</c:v>
                </c:pt>
                <c:pt idx="47">
                  <c:v>0.24208211880215158</c:v>
                </c:pt>
                <c:pt idx="48">
                  <c:v>0.14330123235655928</c:v>
                </c:pt>
                <c:pt idx="49">
                  <c:v>7.8291990530105396E-2</c:v>
                </c:pt>
                <c:pt idx="50">
                  <c:v>0.40869764446327089</c:v>
                </c:pt>
                <c:pt idx="51">
                  <c:v>9.840466041766964E-2</c:v>
                </c:pt>
                <c:pt idx="52">
                  <c:v>0.13049696960155396</c:v>
                </c:pt>
                <c:pt idx="53">
                  <c:v>0.13738315635034171</c:v>
                </c:pt>
                <c:pt idx="54">
                  <c:v>0.13742233667109852</c:v>
                </c:pt>
                <c:pt idx="55">
                  <c:v>6.2592071029323557E-2</c:v>
                </c:pt>
                <c:pt idx="56">
                  <c:v>2.5003161466741686E-2</c:v>
                </c:pt>
                <c:pt idx="57">
                  <c:v>0.13087828331220513</c:v>
                </c:pt>
                <c:pt idx="58">
                  <c:v>0.19549401760144952</c:v>
                </c:pt>
                <c:pt idx="59">
                  <c:v>0.23624886368061446</c:v>
                </c:pt>
                <c:pt idx="60">
                  <c:v>0.22510167317655252</c:v>
                </c:pt>
                <c:pt idx="61">
                  <c:v>0.21227716222917833</c:v>
                </c:pt>
              </c:numCache>
            </c:numRef>
          </c:val>
          <c:extLst>
            <c:ext xmlns:c16="http://schemas.microsoft.com/office/drawing/2014/chart" uri="{C3380CC4-5D6E-409C-BE32-E72D297353CC}">
              <c16:uniqueId val="{00000000-2345-4295-91DA-4614EAE526B6}"/>
            </c:ext>
          </c:extLst>
        </c:ser>
        <c:dLbls>
          <c:showLegendKey val="0"/>
          <c:showVal val="0"/>
          <c:showCatName val="0"/>
          <c:showSerName val="0"/>
          <c:showPercent val="0"/>
          <c:showBubbleSize val="0"/>
        </c:dLbls>
        <c:gapWidth val="150"/>
        <c:axId val="1468485168"/>
        <c:axId val="1468484208"/>
      </c:barChart>
      <c:catAx>
        <c:axId val="1468485168"/>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468484208"/>
        <c:crosses val="autoZero"/>
        <c:auto val="1"/>
        <c:lblAlgn val="ctr"/>
        <c:lblOffset val="100"/>
        <c:noMultiLvlLbl val="0"/>
      </c:catAx>
      <c:valAx>
        <c:axId val="1468484208"/>
        <c:scaling>
          <c:orientation val="minMax"/>
        </c:scaling>
        <c:delete val="0"/>
        <c:axPos val="l"/>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468485168"/>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ysClr val="windowText" lastClr="000000"/>
          </a:solidFill>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0" i="0" u="none" strike="noStrike" kern="1200" spc="0" baseline="0">
                <a:solidFill>
                  <a:sysClr val="windowText" lastClr="000000"/>
                </a:solidFill>
                <a:latin typeface="+mn-lt"/>
                <a:ea typeface="+mn-ea"/>
                <a:cs typeface="+mn-cs"/>
              </a:defRPr>
            </a:pPr>
            <a:r>
              <a:rPr lang="en-US"/>
              <a:t>Beijing ,China</a:t>
            </a:r>
          </a:p>
        </c:rich>
      </c:tx>
      <c:overlay val="0"/>
      <c:spPr>
        <a:noFill/>
        <a:ln>
          <a:noFill/>
        </a:ln>
        <a:effectLst/>
      </c:spPr>
      <c:txPr>
        <a:bodyPr rot="0" spcFirstLastPara="1" vertOverflow="ellipsis" vert="horz" wrap="square" anchor="ctr" anchorCtr="1"/>
        <a:lstStyle/>
        <a:p>
          <a:pPr>
            <a:defRPr sz="168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4.1631013697487396E-2"/>
          <c:y val="0.14204223356009071"/>
          <c:w val="0.94451667967529407"/>
          <c:h val="0.58697099246522755"/>
        </c:manualLayout>
      </c:layout>
      <c:barChart>
        <c:barDir val="col"/>
        <c:grouping val="clustered"/>
        <c:varyColors val="0"/>
        <c:ser>
          <c:idx val="0"/>
          <c:order val="0"/>
          <c:tx>
            <c:strRef>
              <c:f>[1]Sheet1!$E$1</c:f>
              <c:strCache>
                <c:ptCount val="1"/>
                <c:pt idx="0">
                  <c:v>congenerConc (ng/sample)</c:v>
                </c:pt>
              </c:strCache>
            </c:strRef>
          </c:tx>
          <c:spPr>
            <a:solidFill>
              <a:schemeClr val="accent4"/>
            </a:solidFill>
            <a:ln>
              <a:noFill/>
            </a:ln>
            <a:effectLst/>
          </c:spPr>
          <c:invertIfNegative val="0"/>
          <c:cat>
            <c:multiLvlStrRef>
              <c:f>[1]Sheet1!$C$66:$D$137</c:f>
              <c:multiLvlStrCache>
                <c:ptCount val="72"/>
                <c:lvl>
                  <c:pt idx="0">
                    <c:v>Cl6</c:v>
                  </c:pt>
                  <c:pt idx="1">
                    <c:v>Cl7</c:v>
                  </c:pt>
                  <c:pt idx="2">
                    <c:v>Cl8</c:v>
                  </c:pt>
                  <c:pt idx="3">
                    <c:v>Cl9</c:v>
                  </c:pt>
                  <c:pt idx="4">
                    <c:v>Cl10</c:v>
                  </c:pt>
                  <c:pt idx="5">
                    <c:v>Cl6</c:v>
                  </c:pt>
                  <c:pt idx="6">
                    <c:v>Cl7</c:v>
                  </c:pt>
                  <c:pt idx="7">
                    <c:v>Cl8</c:v>
                  </c:pt>
                  <c:pt idx="8">
                    <c:v>Cl9</c:v>
                  </c:pt>
                  <c:pt idx="9">
                    <c:v>Cl10</c:v>
                  </c:pt>
                  <c:pt idx="10">
                    <c:v>Cl7</c:v>
                  </c:pt>
                  <c:pt idx="11">
                    <c:v>Cl8</c:v>
                  </c:pt>
                  <c:pt idx="12">
                    <c:v>Cl9</c:v>
                  </c:pt>
                  <c:pt idx="13">
                    <c:v>Cl10</c:v>
                  </c:pt>
                  <c:pt idx="14">
                    <c:v>Cl7</c:v>
                  </c:pt>
                  <c:pt idx="15">
                    <c:v>Cl8</c:v>
                  </c:pt>
                  <c:pt idx="16">
                    <c:v>Cl9</c:v>
                  </c:pt>
                  <c:pt idx="17">
                    <c:v>Cl10</c:v>
                  </c:pt>
                  <c:pt idx="18">
                    <c:v>Cl11</c:v>
                  </c:pt>
                  <c:pt idx="19">
                    <c:v>Cl6</c:v>
                  </c:pt>
                  <c:pt idx="20">
                    <c:v>Cl7</c:v>
                  </c:pt>
                  <c:pt idx="21">
                    <c:v>Cl8</c:v>
                  </c:pt>
                  <c:pt idx="22">
                    <c:v>Cl9</c:v>
                  </c:pt>
                  <c:pt idx="23">
                    <c:v>Cl10</c:v>
                  </c:pt>
                  <c:pt idx="24">
                    <c:v>Cl11</c:v>
                  </c:pt>
                  <c:pt idx="25">
                    <c:v>Cl12</c:v>
                  </c:pt>
                  <c:pt idx="26">
                    <c:v>Cl7</c:v>
                  </c:pt>
                  <c:pt idx="27">
                    <c:v>Cl8</c:v>
                  </c:pt>
                  <c:pt idx="28">
                    <c:v>Cl9</c:v>
                  </c:pt>
                  <c:pt idx="29">
                    <c:v>Cl10</c:v>
                  </c:pt>
                  <c:pt idx="30">
                    <c:v>Cl11</c:v>
                  </c:pt>
                  <c:pt idx="31">
                    <c:v>Cl7</c:v>
                  </c:pt>
                  <c:pt idx="32">
                    <c:v>Cl8</c:v>
                  </c:pt>
                  <c:pt idx="33">
                    <c:v>Cl9</c:v>
                  </c:pt>
                  <c:pt idx="34">
                    <c:v>Cl10</c:v>
                  </c:pt>
                  <c:pt idx="35">
                    <c:v>Cl11</c:v>
                  </c:pt>
                  <c:pt idx="36">
                    <c:v>Cl12</c:v>
                  </c:pt>
                  <c:pt idx="37">
                    <c:v>Cl13</c:v>
                  </c:pt>
                  <c:pt idx="38">
                    <c:v>Cl8</c:v>
                  </c:pt>
                  <c:pt idx="39">
                    <c:v>Cl9</c:v>
                  </c:pt>
                  <c:pt idx="40">
                    <c:v>Cl10</c:v>
                  </c:pt>
                  <c:pt idx="41">
                    <c:v>Cl11</c:v>
                  </c:pt>
                  <c:pt idx="42">
                    <c:v>Cl12</c:v>
                  </c:pt>
                  <c:pt idx="43">
                    <c:v>Cl13</c:v>
                  </c:pt>
                  <c:pt idx="44">
                    <c:v>Cl14</c:v>
                  </c:pt>
                  <c:pt idx="45">
                    <c:v>Cl6</c:v>
                  </c:pt>
                  <c:pt idx="46">
                    <c:v>Cl7</c:v>
                  </c:pt>
                  <c:pt idx="47">
                    <c:v>Cl8</c:v>
                  </c:pt>
                  <c:pt idx="48">
                    <c:v>Cl9</c:v>
                  </c:pt>
                  <c:pt idx="49">
                    <c:v>Cl10</c:v>
                  </c:pt>
                  <c:pt idx="50">
                    <c:v>Cl11</c:v>
                  </c:pt>
                  <c:pt idx="51">
                    <c:v>Cl12</c:v>
                  </c:pt>
                  <c:pt idx="52">
                    <c:v>Cl13</c:v>
                  </c:pt>
                  <c:pt idx="53">
                    <c:v>Cl14</c:v>
                  </c:pt>
                  <c:pt idx="54">
                    <c:v>Cl7</c:v>
                  </c:pt>
                  <c:pt idx="55">
                    <c:v>Cl8</c:v>
                  </c:pt>
                  <c:pt idx="56">
                    <c:v>Cl9</c:v>
                  </c:pt>
                  <c:pt idx="57">
                    <c:v>Cl10</c:v>
                  </c:pt>
                  <c:pt idx="58">
                    <c:v>Cl11</c:v>
                  </c:pt>
                  <c:pt idx="59">
                    <c:v>Cl12</c:v>
                  </c:pt>
                  <c:pt idx="60">
                    <c:v>Cl13</c:v>
                  </c:pt>
                  <c:pt idx="61">
                    <c:v>Cl14</c:v>
                  </c:pt>
                  <c:pt idx="62">
                    <c:v>Cl15</c:v>
                  </c:pt>
                  <c:pt idx="63">
                    <c:v>Cl16</c:v>
                  </c:pt>
                  <c:pt idx="64">
                    <c:v>Cl7</c:v>
                  </c:pt>
                  <c:pt idx="65">
                    <c:v>Cl8</c:v>
                  </c:pt>
                  <c:pt idx="66">
                    <c:v>Cl9</c:v>
                  </c:pt>
                  <c:pt idx="67">
                    <c:v>Cl10</c:v>
                  </c:pt>
                  <c:pt idx="68">
                    <c:v>Cl11</c:v>
                  </c:pt>
                  <c:pt idx="69">
                    <c:v>Cl12</c:v>
                  </c:pt>
                  <c:pt idx="70">
                    <c:v>Cl13</c:v>
                  </c:pt>
                  <c:pt idx="71">
                    <c:v>Cl14</c:v>
                  </c:pt>
                </c:lvl>
                <c:lvl>
                  <c:pt idx="0">
                    <c:v>C10</c:v>
                  </c:pt>
                  <c:pt idx="5">
                    <c:v>C11</c:v>
                  </c:pt>
                  <c:pt idx="10">
                    <c:v>C12</c:v>
                  </c:pt>
                  <c:pt idx="14">
                    <c:v>C13</c:v>
                  </c:pt>
                  <c:pt idx="19">
                    <c:v>C14</c:v>
                  </c:pt>
                  <c:pt idx="26">
                    <c:v>C15</c:v>
                  </c:pt>
                  <c:pt idx="31">
                    <c:v>C16</c:v>
                  </c:pt>
                  <c:pt idx="38">
                    <c:v>C17</c:v>
                  </c:pt>
                  <c:pt idx="45">
                    <c:v>C18</c:v>
                  </c:pt>
                  <c:pt idx="54">
                    <c:v>C19</c:v>
                  </c:pt>
                  <c:pt idx="64">
                    <c:v>C20</c:v>
                  </c:pt>
                </c:lvl>
              </c:multiLvlStrCache>
            </c:multiLvlStrRef>
          </c:cat>
          <c:val>
            <c:numRef>
              <c:f>[1]Sheet1!$E$66:$E$137</c:f>
              <c:numCache>
                <c:formatCode>General</c:formatCode>
                <c:ptCount val="72"/>
                <c:pt idx="0">
                  <c:v>0.43702589368003664</c:v>
                </c:pt>
                <c:pt idx="1">
                  <c:v>0.38975747501275726</c:v>
                </c:pt>
                <c:pt idx="2">
                  <c:v>0.14738793626341307</c:v>
                </c:pt>
                <c:pt idx="3">
                  <c:v>2.3853275709613035E-2</c:v>
                </c:pt>
                <c:pt idx="4">
                  <c:v>1.9754193341800963E-3</c:v>
                </c:pt>
                <c:pt idx="5">
                  <c:v>0.67106035299487732</c:v>
                </c:pt>
                <c:pt idx="6">
                  <c:v>0.24225147973296013</c:v>
                </c:pt>
                <c:pt idx="7">
                  <c:v>7.1971131020922632E-2</c:v>
                </c:pt>
                <c:pt idx="8">
                  <c:v>1.3265266455341885E-2</c:v>
                </c:pt>
                <c:pt idx="9">
                  <c:v>1.4517697958981854E-3</c:v>
                </c:pt>
                <c:pt idx="10">
                  <c:v>0.7615371620268151</c:v>
                </c:pt>
                <c:pt idx="11">
                  <c:v>0.19251435627652422</c:v>
                </c:pt>
                <c:pt idx="12">
                  <c:v>3.938045431075813E-2</c:v>
                </c:pt>
                <c:pt idx="13">
                  <c:v>6.5680273859025102E-3</c:v>
                </c:pt>
                <c:pt idx="14">
                  <c:v>0.83683638561119666</c:v>
                </c:pt>
                <c:pt idx="15">
                  <c:v>0.12465725254262462</c:v>
                </c:pt>
                <c:pt idx="16">
                  <c:v>3.0345014683885414E-2</c:v>
                </c:pt>
                <c:pt idx="17">
                  <c:v>6.8682379849813319E-3</c:v>
                </c:pt>
                <c:pt idx="18">
                  <c:v>1.2931091773120951E-3</c:v>
                </c:pt>
                <c:pt idx="19">
                  <c:v>0.91868223069693911</c:v>
                </c:pt>
                <c:pt idx="20">
                  <c:v>5.0978733816352928E-2</c:v>
                </c:pt>
                <c:pt idx="21">
                  <c:v>1.9788804535697421E-2</c:v>
                </c:pt>
                <c:pt idx="22">
                  <c:v>7.5067487850675428E-3</c:v>
                </c:pt>
                <c:pt idx="23">
                  <c:v>2.4486417013978279E-3</c:v>
                </c:pt>
                <c:pt idx="24">
                  <c:v>5.3990684494554283E-4</c:v>
                </c:pt>
                <c:pt idx="25">
                  <c:v>5.4933619599702495E-5</c:v>
                </c:pt>
                <c:pt idx="26">
                  <c:v>0.55415943017047886</c:v>
                </c:pt>
                <c:pt idx="27">
                  <c:v>0.24314608046989214</c:v>
                </c:pt>
                <c:pt idx="28">
                  <c:v>0.13139212333786174</c:v>
                </c:pt>
                <c:pt idx="29">
                  <c:v>5.3143338854974721E-2</c:v>
                </c:pt>
                <c:pt idx="30">
                  <c:v>1.8159027166792539E-2</c:v>
                </c:pt>
                <c:pt idx="31">
                  <c:v>0.5070799633059434</c:v>
                </c:pt>
                <c:pt idx="32">
                  <c:v>0.20381801565610463</c:v>
                </c:pt>
                <c:pt idx="33">
                  <c:v>0.13012777872175316</c:v>
                </c:pt>
                <c:pt idx="34">
                  <c:v>7.9483498488880477E-2</c:v>
                </c:pt>
                <c:pt idx="35">
                  <c:v>4.5923915778114895E-2</c:v>
                </c:pt>
                <c:pt idx="36">
                  <c:v>2.3924356304143177E-2</c:v>
                </c:pt>
                <c:pt idx="37">
                  <c:v>9.6424717450600758E-3</c:v>
                </c:pt>
                <c:pt idx="38">
                  <c:v>0.29527174389481936</c:v>
                </c:pt>
                <c:pt idx="39">
                  <c:v>0.21813092958456906</c:v>
                </c:pt>
                <c:pt idx="40">
                  <c:v>0.18207905445746156</c:v>
                </c:pt>
                <c:pt idx="41">
                  <c:v>0.14239783400532918</c:v>
                </c:pt>
                <c:pt idx="42">
                  <c:v>9.4544566353207904E-2</c:v>
                </c:pt>
                <c:pt idx="43">
                  <c:v>5.1716860735698512E-2</c:v>
                </c:pt>
                <c:pt idx="44">
                  <c:v>1.5859010968914251E-2</c:v>
                </c:pt>
                <c:pt idx="45">
                  <c:v>3.7702654218591765E-2</c:v>
                </c:pt>
                <c:pt idx="46">
                  <c:v>6.7928999624604386E-2</c:v>
                </c:pt>
                <c:pt idx="47">
                  <c:v>0.10221673799497009</c:v>
                </c:pt>
                <c:pt idx="48">
                  <c:v>0.13975614170916903</c:v>
                </c:pt>
                <c:pt idx="49">
                  <c:v>0.17473429884232239</c:v>
                </c:pt>
                <c:pt idx="50">
                  <c:v>0.20083965270045151</c:v>
                </c:pt>
                <c:pt idx="51">
                  <c:v>0.17024217209202808</c:v>
                </c:pt>
                <c:pt idx="52">
                  <c:v>0.1065793428178627</c:v>
                </c:pt>
                <c:pt idx="53">
                  <c:v>4.2762847669585012E-2</c:v>
                </c:pt>
                <c:pt idx="54">
                  <c:v>4.4385885303926405E-2</c:v>
                </c:pt>
                <c:pt idx="55">
                  <c:v>6.3281067083847162E-2</c:v>
                </c:pt>
                <c:pt idx="56">
                  <c:v>0.1085052447257723</c:v>
                </c:pt>
                <c:pt idx="57">
                  <c:v>0.16365623169954763</c:v>
                </c:pt>
                <c:pt idx="58">
                  <c:v>0.19704277575511958</c:v>
                </c:pt>
                <c:pt idx="59">
                  <c:v>0.1844562385827121</c:v>
                </c:pt>
                <c:pt idx="60">
                  <c:v>0.13367974787514084</c:v>
                </c:pt>
                <c:pt idx="61">
                  <c:v>5.4259851824742668E-2</c:v>
                </c:pt>
                <c:pt idx="62">
                  <c:v>3.2645640738317848E-2</c:v>
                </c:pt>
                <c:pt idx="63">
                  <c:v>1.8087316410873498E-2</c:v>
                </c:pt>
                <c:pt idx="64">
                  <c:v>4.0770729778011515E-2</c:v>
                </c:pt>
                <c:pt idx="65">
                  <c:v>5.8811287850680537E-2</c:v>
                </c:pt>
                <c:pt idx="66">
                  <c:v>0.10630984108859093</c:v>
                </c:pt>
                <c:pt idx="67">
                  <c:v>0.17559421389137275</c:v>
                </c:pt>
                <c:pt idx="68">
                  <c:v>0.22294654062297498</c:v>
                </c:pt>
                <c:pt idx="69">
                  <c:v>0.20645379598764346</c:v>
                </c:pt>
                <c:pt idx="70">
                  <c:v>0.1285164162394607</c:v>
                </c:pt>
                <c:pt idx="71">
                  <c:v>6.0597174541264946E-2</c:v>
                </c:pt>
              </c:numCache>
            </c:numRef>
          </c:val>
          <c:extLst>
            <c:ext xmlns:c16="http://schemas.microsoft.com/office/drawing/2014/chart" uri="{C3380CC4-5D6E-409C-BE32-E72D297353CC}">
              <c16:uniqueId val="{00000000-5FC3-4D9B-86FD-803F2F07BF85}"/>
            </c:ext>
          </c:extLst>
        </c:ser>
        <c:dLbls>
          <c:showLegendKey val="0"/>
          <c:showVal val="0"/>
          <c:showCatName val="0"/>
          <c:showSerName val="0"/>
          <c:showPercent val="0"/>
          <c:showBubbleSize val="0"/>
        </c:dLbls>
        <c:gapWidth val="150"/>
        <c:axId val="1468485168"/>
        <c:axId val="1468484208"/>
      </c:barChart>
      <c:catAx>
        <c:axId val="1468485168"/>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468484208"/>
        <c:crosses val="autoZero"/>
        <c:auto val="1"/>
        <c:lblAlgn val="ctr"/>
        <c:lblOffset val="100"/>
        <c:noMultiLvlLbl val="0"/>
      </c:catAx>
      <c:valAx>
        <c:axId val="1468484208"/>
        <c:scaling>
          <c:orientation val="minMax"/>
        </c:scaling>
        <c:delete val="0"/>
        <c:axPos val="l"/>
        <c:numFmt formatCode="0%" sourceLinked="0"/>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468485168"/>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ysClr val="windowText" lastClr="000000"/>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160" b="0" i="0" u="none" strike="noStrike" kern="1200" spc="0" baseline="0">
                <a:solidFill>
                  <a:sysClr val="windowText" lastClr="000000"/>
                </a:solidFill>
                <a:latin typeface="+mn-lt"/>
                <a:ea typeface="+mn-ea"/>
                <a:cs typeface="+mn-cs"/>
              </a:defRPr>
            </a:pPr>
            <a:r>
              <a:rPr lang="en-US"/>
              <a:t>Bangkok, Thailand</a:t>
            </a:r>
          </a:p>
        </c:rich>
      </c:tx>
      <c:overlay val="0"/>
      <c:spPr>
        <a:noFill/>
        <a:ln>
          <a:noFill/>
        </a:ln>
        <a:effectLst/>
      </c:spPr>
      <c:txPr>
        <a:bodyPr rot="0" spcFirstLastPara="1" vertOverflow="ellipsis" vert="horz" wrap="square" anchor="ctr" anchorCtr="1"/>
        <a:lstStyle/>
        <a:p>
          <a:pPr>
            <a:defRPr sz="216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8267346252554456E-2"/>
          <c:y val="0.13659152199183489"/>
          <c:w val="0.91885956808908564"/>
          <c:h val="0.63969512664562322"/>
        </c:manualLayout>
      </c:layout>
      <c:barChart>
        <c:barDir val="col"/>
        <c:grouping val="clustered"/>
        <c:varyColors val="0"/>
        <c:ser>
          <c:idx val="0"/>
          <c:order val="0"/>
          <c:spPr>
            <a:solidFill>
              <a:schemeClr val="accent4"/>
            </a:solidFill>
            <a:ln>
              <a:noFill/>
            </a:ln>
            <a:effectLst/>
          </c:spPr>
          <c:invertIfNegative val="0"/>
          <c:cat>
            <c:multiLvlStrRef>
              <c:f>[1]Sheet1!$D$139:$E$192</c:f>
              <c:multiLvlStrCache>
                <c:ptCount val="54"/>
                <c:lvl>
                  <c:pt idx="0">
                    <c:v>Cl6</c:v>
                  </c:pt>
                  <c:pt idx="1">
                    <c:v>Cl7</c:v>
                  </c:pt>
                  <c:pt idx="2">
                    <c:v>Cl8</c:v>
                  </c:pt>
                  <c:pt idx="3">
                    <c:v>Cl9</c:v>
                  </c:pt>
                  <c:pt idx="4">
                    <c:v>Cl6</c:v>
                  </c:pt>
                  <c:pt idx="5">
                    <c:v>Cl7</c:v>
                  </c:pt>
                  <c:pt idx="6">
                    <c:v>Cl8</c:v>
                  </c:pt>
                  <c:pt idx="7">
                    <c:v>Cl9</c:v>
                  </c:pt>
                  <c:pt idx="8">
                    <c:v>Cl10</c:v>
                  </c:pt>
                  <c:pt idx="9">
                    <c:v>Cl7</c:v>
                  </c:pt>
                  <c:pt idx="10">
                    <c:v>Cl8</c:v>
                  </c:pt>
                  <c:pt idx="11">
                    <c:v>Cl9</c:v>
                  </c:pt>
                  <c:pt idx="12">
                    <c:v>Cl10</c:v>
                  </c:pt>
                  <c:pt idx="13">
                    <c:v>Cl7</c:v>
                  </c:pt>
                  <c:pt idx="14">
                    <c:v>Cl8</c:v>
                  </c:pt>
                  <c:pt idx="15">
                    <c:v>Cl9</c:v>
                  </c:pt>
                  <c:pt idx="16">
                    <c:v>Cl10</c:v>
                  </c:pt>
                  <c:pt idx="17">
                    <c:v>Cl6</c:v>
                  </c:pt>
                  <c:pt idx="18">
                    <c:v>Cl7</c:v>
                  </c:pt>
                  <c:pt idx="19">
                    <c:v>Cl8</c:v>
                  </c:pt>
                  <c:pt idx="20">
                    <c:v>Cl9</c:v>
                  </c:pt>
                  <c:pt idx="21">
                    <c:v>Cl10</c:v>
                  </c:pt>
                  <c:pt idx="22">
                    <c:v>Cl11</c:v>
                  </c:pt>
                  <c:pt idx="23">
                    <c:v>Cl7</c:v>
                  </c:pt>
                  <c:pt idx="24">
                    <c:v>Cl8</c:v>
                  </c:pt>
                  <c:pt idx="25">
                    <c:v>Cl9</c:v>
                  </c:pt>
                  <c:pt idx="26">
                    <c:v>Cl10</c:v>
                  </c:pt>
                  <c:pt idx="27">
                    <c:v>Cl11</c:v>
                  </c:pt>
                  <c:pt idx="28">
                    <c:v>Cl7</c:v>
                  </c:pt>
                  <c:pt idx="29">
                    <c:v>Cl8</c:v>
                  </c:pt>
                  <c:pt idx="30">
                    <c:v>Cl9</c:v>
                  </c:pt>
                  <c:pt idx="31">
                    <c:v>Cl10</c:v>
                  </c:pt>
                  <c:pt idx="32">
                    <c:v>Cl11</c:v>
                  </c:pt>
                  <c:pt idx="33">
                    <c:v>Cl12</c:v>
                  </c:pt>
                  <c:pt idx="34">
                    <c:v>Cl8</c:v>
                  </c:pt>
                  <c:pt idx="35">
                    <c:v>Cl9</c:v>
                  </c:pt>
                  <c:pt idx="36">
                    <c:v>Cl10</c:v>
                  </c:pt>
                  <c:pt idx="37">
                    <c:v>Cl11</c:v>
                  </c:pt>
                  <c:pt idx="38">
                    <c:v>Cl12</c:v>
                  </c:pt>
                  <c:pt idx="39">
                    <c:v>Cl7</c:v>
                  </c:pt>
                  <c:pt idx="40">
                    <c:v>Cl8</c:v>
                  </c:pt>
                  <c:pt idx="41">
                    <c:v>Cl9</c:v>
                  </c:pt>
                  <c:pt idx="42">
                    <c:v>Cl10</c:v>
                  </c:pt>
                  <c:pt idx="43">
                    <c:v>Cl11</c:v>
                  </c:pt>
                  <c:pt idx="44">
                    <c:v>Cl12</c:v>
                  </c:pt>
                  <c:pt idx="45">
                    <c:v>Cl13</c:v>
                  </c:pt>
                  <c:pt idx="46">
                    <c:v>Cl11</c:v>
                  </c:pt>
                  <c:pt idx="47">
                    <c:v>Cl19</c:v>
                  </c:pt>
                  <c:pt idx="48">
                    <c:v>Cl8</c:v>
                  </c:pt>
                  <c:pt idx="49">
                    <c:v>Cl9</c:v>
                  </c:pt>
                  <c:pt idx="50">
                    <c:v>Cl10</c:v>
                  </c:pt>
                  <c:pt idx="51">
                    <c:v>Cl11</c:v>
                  </c:pt>
                  <c:pt idx="52">
                    <c:v>Cl12</c:v>
                  </c:pt>
                  <c:pt idx="53">
                    <c:v>Cl13</c:v>
                  </c:pt>
                </c:lvl>
                <c:lvl>
                  <c:pt idx="0">
                    <c:v>C10</c:v>
                  </c:pt>
                  <c:pt idx="4">
                    <c:v>C11</c:v>
                  </c:pt>
                  <c:pt idx="9">
                    <c:v>C12</c:v>
                  </c:pt>
                  <c:pt idx="13">
                    <c:v>C13</c:v>
                  </c:pt>
                  <c:pt idx="17">
                    <c:v>C14</c:v>
                  </c:pt>
                  <c:pt idx="23">
                    <c:v>C15</c:v>
                  </c:pt>
                  <c:pt idx="28">
                    <c:v>C16</c:v>
                  </c:pt>
                  <c:pt idx="34">
                    <c:v>C17</c:v>
                  </c:pt>
                  <c:pt idx="39">
                    <c:v>C18</c:v>
                  </c:pt>
                  <c:pt idx="46">
                    <c:v>C19</c:v>
                  </c:pt>
                  <c:pt idx="48">
                    <c:v>C20</c:v>
                  </c:pt>
                </c:lvl>
              </c:multiLvlStrCache>
            </c:multiLvlStrRef>
          </c:cat>
          <c:val>
            <c:numRef>
              <c:f>[1]Sheet1!$F$139:$F$192</c:f>
              <c:numCache>
                <c:formatCode>General</c:formatCode>
                <c:ptCount val="54"/>
                <c:pt idx="0">
                  <c:v>0.43395189008727564</c:v>
                </c:pt>
                <c:pt idx="1">
                  <c:v>0.39481617137067415</c:v>
                </c:pt>
                <c:pt idx="2">
                  <c:v>0.14531696936647079</c:v>
                </c:pt>
                <c:pt idx="3">
                  <c:v>2.5914969175579308E-2</c:v>
                </c:pt>
                <c:pt idx="4">
                  <c:v>0.70740927821426858</c:v>
                </c:pt>
                <c:pt idx="5">
                  <c:v>0.21857242444520014</c:v>
                </c:pt>
                <c:pt idx="6">
                  <c:v>6.2544947993517536E-2</c:v>
                </c:pt>
                <c:pt idx="7">
                  <c:v>1.06354404843685E-2</c:v>
                </c:pt>
                <c:pt idx="8">
                  <c:v>8.3790886264515393E-4</c:v>
                </c:pt>
                <c:pt idx="9">
                  <c:v>0.78692500278639632</c:v>
                </c:pt>
                <c:pt idx="10">
                  <c:v>0.17589216623428602</c:v>
                </c:pt>
                <c:pt idx="11">
                  <c:v>3.2939054115602794E-2</c:v>
                </c:pt>
                <c:pt idx="12">
                  <c:v>4.2437768637147624E-3</c:v>
                </c:pt>
                <c:pt idx="13">
                  <c:v>0.86531474721489055</c:v>
                </c:pt>
                <c:pt idx="14">
                  <c:v>0.10690526168961267</c:v>
                </c:pt>
                <c:pt idx="15">
                  <c:v>2.4283168069717632E-2</c:v>
                </c:pt>
                <c:pt idx="16">
                  <c:v>3.4968230257792355E-3</c:v>
                </c:pt>
                <c:pt idx="17">
                  <c:v>0.93414007496830875</c:v>
                </c:pt>
                <c:pt idx="18">
                  <c:v>4.751407798101237E-2</c:v>
                </c:pt>
                <c:pt idx="19">
                  <c:v>1.3785815560687271E-2</c:v>
                </c:pt>
                <c:pt idx="20">
                  <c:v>3.6618613107199873E-3</c:v>
                </c:pt>
                <c:pt idx="21">
                  <c:v>7.9042580699973362E-4</c:v>
                </c:pt>
                <c:pt idx="22">
                  <c:v>1.0774437227182927E-4</c:v>
                </c:pt>
                <c:pt idx="23">
                  <c:v>0.69894632781117771</c:v>
                </c:pt>
                <c:pt idx="24">
                  <c:v>0.20338694592339918</c:v>
                </c:pt>
                <c:pt idx="25">
                  <c:v>7.3730574537292703E-2</c:v>
                </c:pt>
                <c:pt idx="26">
                  <c:v>1.9853313646155581E-2</c:v>
                </c:pt>
                <c:pt idx="27">
                  <c:v>4.0828380819747457E-3</c:v>
                </c:pt>
                <c:pt idx="28">
                  <c:v>0.58233999556553862</c:v>
                </c:pt>
                <c:pt idx="29">
                  <c:v>0.2185196222289639</c:v>
                </c:pt>
                <c:pt idx="30">
                  <c:v>0.1248219144443298</c:v>
                </c:pt>
                <c:pt idx="31">
                  <c:v>5.4921322648708089E-2</c:v>
                </c:pt>
                <c:pt idx="32">
                  <c:v>1.6281229948224927E-2</c:v>
                </c:pt>
                <c:pt idx="33">
                  <c:v>3.1159151642347013E-3</c:v>
                </c:pt>
                <c:pt idx="34">
                  <c:v>0.47875184711970914</c:v>
                </c:pt>
                <c:pt idx="35">
                  <c:v>0.29301258882730485</c:v>
                </c:pt>
                <c:pt idx="36">
                  <c:v>0.15156616596020586</c:v>
                </c:pt>
                <c:pt idx="37">
                  <c:v>6.108346797299051E-2</c:v>
                </c:pt>
                <c:pt idx="38">
                  <c:v>1.5585930119789837E-2</c:v>
                </c:pt>
                <c:pt idx="39">
                  <c:v>9.6358210351704832E-2</c:v>
                </c:pt>
                <c:pt idx="40">
                  <c:v>0.19187297199893846</c:v>
                </c:pt>
                <c:pt idx="41">
                  <c:v>0.23645857751269242</c:v>
                </c:pt>
                <c:pt idx="42">
                  <c:v>0.24452986800737384</c:v>
                </c:pt>
                <c:pt idx="43">
                  <c:v>0.15069068446201286</c:v>
                </c:pt>
                <c:pt idx="44">
                  <c:v>6.4744915612958795E-2</c:v>
                </c:pt>
                <c:pt idx="45">
                  <c:v>1.5344772054318919E-2</c:v>
                </c:pt>
                <c:pt idx="46">
                  <c:v>0.46212084279643534</c:v>
                </c:pt>
                <c:pt idx="47">
                  <c:v>0.53787915720356461</c:v>
                </c:pt>
                <c:pt idx="48">
                  <c:v>6.3755064145015042E-2</c:v>
                </c:pt>
                <c:pt idx="49">
                  <c:v>0.13838066231487534</c:v>
                </c:pt>
                <c:pt idx="50">
                  <c:v>0.25686973144284653</c:v>
                </c:pt>
                <c:pt idx="51">
                  <c:v>0.22358509773042567</c:v>
                </c:pt>
                <c:pt idx="52">
                  <c:v>0.23382993260277782</c:v>
                </c:pt>
                <c:pt idx="53">
                  <c:v>8.3579511764059533E-2</c:v>
                </c:pt>
              </c:numCache>
            </c:numRef>
          </c:val>
          <c:extLst>
            <c:ext xmlns:c16="http://schemas.microsoft.com/office/drawing/2014/chart" uri="{C3380CC4-5D6E-409C-BE32-E72D297353CC}">
              <c16:uniqueId val="{00000000-F981-4865-9C50-40C513F345BA}"/>
            </c:ext>
          </c:extLst>
        </c:ser>
        <c:dLbls>
          <c:showLegendKey val="0"/>
          <c:showVal val="0"/>
          <c:showCatName val="0"/>
          <c:showSerName val="0"/>
          <c:showPercent val="0"/>
          <c:showBubbleSize val="0"/>
        </c:dLbls>
        <c:gapWidth val="219"/>
        <c:overlap val="-27"/>
        <c:axId val="1003687264"/>
        <c:axId val="1003678144"/>
      </c:barChart>
      <c:catAx>
        <c:axId val="100368726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1003678144"/>
        <c:crosses val="autoZero"/>
        <c:auto val="1"/>
        <c:lblAlgn val="ctr"/>
        <c:lblOffset val="100"/>
        <c:noMultiLvlLbl val="0"/>
      </c:catAx>
      <c:valAx>
        <c:axId val="1003678144"/>
        <c:scaling>
          <c:orientation val="minMax"/>
        </c:scaling>
        <c:delete val="0"/>
        <c:axPos val="l"/>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800" b="0" i="0" u="none" strike="noStrike" kern="1200" baseline="0">
                <a:solidFill>
                  <a:sysClr val="windowText" lastClr="000000"/>
                </a:solidFill>
                <a:latin typeface="+mn-lt"/>
                <a:ea typeface="+mn-ea"/>
                <a:cs typeface="+mn-cs"/>
              </a:defRPr>
            </a:pPr>
            <a:endParaRPr lang="en-US"/>
          </a:p>
        </c:txPr>
        <c:crossAx val="1003687264"/>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800">
          <a:solidFill>
            <a:sysClr val="windowText" lastClr="000000"/>
          </a:solidFill>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920" b="0" i="0" u="none" strike="noStrike" kern="1200" spc="0" baseline="0">
                <a:solidFill>
                  <a:sysClr val="windowText" lastClr="000000"/>
                </a:solidFill>
                <a:latin typeface="+mn-lt"/>
                <a:ea typeface="+mn-ea"/>
                <a:cs typeface="+mn-cs"/>
              </a:defRPr>
            </a:pPr>
            <a:r>
              <a:rPr lang="en-US"/>
              <a:t>Toronto, Canada</a:t>
            </a:r>
          </a:p>
        </c:rich>
      </c:tx>
      <c:overlay val="0"/>
      <c:spPr>
        <a:noFill/>
        <a:ln>
          <a:noFill/>
        </a:ln>
        <a:effectLst/>
      </c:spPr>
      <c:txPr>
        <a:bodyPr rot="0" spcFirstLastPara="1" vertOverflow="ellipsis" vert="horz" wrap="square" anchor="ctr" anchorCtr="1"/>
        <a:lstStyle/>
        <a:p>
          <a:pPr>
            <a:defRPr sz="192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8267346252554456E-2"/>
          <c:y val="0.13659152199183489"/>
          <c:w val="0.91885956808908564"/>
          <c:h val="0.63969512664562322"/>
        </c:manualLayout>
      </c:layout>
      <c:barChart>
        <c:barDir val="col"/>
        <c:grouping val="clustered"/>
        <c:varyColors val="0"/>
        <c:ser>
          <c:idx val="0"/>
          <c:order val="0"/>
          <c:spPr>
            <a:solidFill>
              <a:schemeClr val="accent5"/>
            </a:solidFill>
            <a:ln>
              <a:noFill/>
            </a:ln>
            <a:effectLst/>
          </c:spPr>
          <c:invertIfNegative val="0"/>
          <c:cat>
            <c:multiLvlStrRef>
              <c:f>[1]Sheet1!$D$194:$E$231</c:f>
              <c:multiLvlStrCache>
                <c:ptCount val="38"/>
                <c:lvl>
                  <c:pt idx="0">
                    <c:v>Cl6</c:v>
                  </c:pt>
                  <c:pt idx="1">
                    <c:v>Cl7</c:v>
                  </c:pt>
                  <c:pt idx="2">
                    <c:v>Cl8</c:v>
                  </c:pt>
                  <c:pt idx="3">
                    <c:v>Cl9</c:v>
                  </c:pt>
                  <c:pt idx="4">
                    <c:v>Cl6</c:v>
                  </c:pt>
                  <c:pt idx="5">
                    <c:v>Cl7</c:v>
                  </c:pt>
                  <c:pt idx="6">
                    <c:v>Cl8</c:v>
                  </c:pt>
                  <c:pt idx="7">
                    <c:v>Cl9</c:v>
                  </c:pt>
                  <c:pt idx="8">
                    <c:v>Cl7</c:v>
                  </c:pt>
                  <c:pt idx="9">
                    <c:v>Cl8</c:v>
                  </c:pt>
                  <c:pt idx="10">
                    <c:v>Cl9</c:v>
                  </c:pt>
                  <c:pt idx="11">
                    <c:v>Cl7</c:v>
                  </c:pt>
                  <c:pt idx="12">
                    <c:v>Cl8</c:v>
                  </c:pt>
                  <c:pt idx="13">
                    <c:v>Cl9</c:v>
                  </c:pt>
                  <c:pt idx="14">
                    <c:v>Cl10</c:v>
                  </c:pt>
                  <c:pt idx="15">
                    <c:v>Cl6</c:v>
                  </c:pt>
                  <c:pt idx="16">
                    <c:v>Cl7</c:v>
                  </c:pt>
                  <c:pt idx="17">
                    <c:v>Cl8</c:v>
                  </c:pt>
                  <c:pt idx="18">
                    <c:v>Cl9</c:v>
                  </c:pt>
                  <c:pt idx="19">
                    <c:v>Cl10</c:v>
                  </c:pt>
                  <c:pt idx="20">
                    <c:v>Cl11</c:v>
                  </c:pt>
                  <c:pt idx="21">
                    <c:v>Cl7</c:v>
                  </c:pt>
                  <c:pt idx="22">
                    <c:v>Cl8</c:v>
                  </c:pt>
                  <c:pt idx="23">
                    <c:v>Cl9</c:v>
                  </c:pt>
                  <c:pt idx="24">
                    <c:v>Cl10</c:v>
                  </c:pt>
                  <c:pt idx="25">
                    <c:v>Cl7</c:v>
                  </c:pt>
                  <c:pt idx="26">
                    <c:v>Cl8</c:v>
                  </c:pt>
                  <c:pt idx="27">
                    <c:v>Cl9</c:v>
                  </c:pt>
                  <c:pt idx="28">
                    <c:v>Cl10</c:v>
                  </c:pt>
                  <c:pt idx="29">
                    <c:v>Cl9</c:v>
                  </c:pt>
                  <c:pt idx="30">
                    <c:v>Cl10</c:v>
                  </c:pt>
                  <c:pt idx="31">
                    <c:v>Cl10</c:v>
                  </c:pt>
                  <c:pt idx="32">
                    <c:v>Cl11</c:v>
                  </c:pt>
                  <c:pt idx="34">
                    <c:v>Cl8</c:v>
                  </c:pt>
                  <c:pt idx="35">
                    <c:v>Cl11</c:v>
                  </c:pt>
                  <c:pt idx="36">
                    <c:v>Cl19</c:v>
                  </c:pt>
                  <c:pt idx="37">
                    <c:v>Cl11</c:v>
                  </c:pt>
                </c:lvl>
                <c:lvl>
                  <c:pt idx="0">
                    <c:v>C10</c:v>
                  </c:pt>
                  <c:pt idx="4">
                    <c:v>C11</c:v>
                  </c:pt>
                  <c:pt idx="8">
                    <c:v>C12</c:v>
                  </c:pt>
                  <c:pt idx="11">
                    <c:v>C13</c:v>
                  </c:pt>
                  <c:pt idx="15">
                    <c:v>C14</c:v>
                  </c:pt>
                  <c:pt idx="21">
                    <c:v>C15</c:v>
                  </c:pt>
                  <c:pt idx="25">
                    <c:v>C16</c:v>
                  </c:pt>
                  <c:pt idx="29">
                    <c:v>C17</c:v>
                  </c:pt>
                  <c:pt idx="34">
                    <c:v>C19</c:v>
                  </c:pt>
                  <c:pt idx="37">
                    <c:v>C20</c:v>
                  </c:pt>
                </c:lvl>
              </c:multiLvlStrCache>
            </c:multiLvlStrRef>
          </c:cat>
          <c:val>
            <c:numRef>
              <c:f>[1]Sheet1!$F$194:$F$231</c:f>
              <c:numCache>
                <c:formatCode>General</c:formatCode>
                <c:ptCount val="38"/>
                <c:pt idx="0">
                  <c:v>0.53543927606362463</c:v>
                </c:pt>
                <c:pt idx="1">
                  <c:v>0.36068264406504391</c:v>
                </c:pt>
                <c:pt idx="2">
                  <c:v>0.10152378416450478</c:v>
                </c:pt>
                <c:pt idx="3">
                  <c:v>2.354295706826584E-3</c:v>
                </c:pt>
                <c:pt idx="4">
                  <c:v>0.7194482941920427</c:v>
                </c:pt>
                <c:pt idx="5">
                  <c:v>0.20613509772668206</c:v>
                </c:pt>
                <c:pt idx="6">
                  <c:v>6.2504903670542275E-2</c:v>
                </c:pt>
                <c:pt idx="7">
                  <c:v>1.1911704410732903E-2</c:v>
                </c:pt>
                <c:pt idx="8">
                  <c:v>0.76953717134440469</c:v>
                </c:pt>
                <c:pt idx="9">
                  <c:v>0.1945863169526211</c:v>
                </c:pt>
                <c:pt idx="10">
                  <c:v>3.5876511702974338E-2</c:v>
                </c:pt>
                <c:pt idx="11">
                  <c:v>0.82641528185448399</c:v>
                </c:pt>
                <c:pt idx="12">
                  <c:v>0.12751656352024165</c:v>
                </c:pt>
                <c:pt idx="13">
                  <c:v>3.8045112356927591E-2</c:v>
                </c:pt>
                <c:pt idx="14">
                  <c:v>8.0230422683468666E-3</c:v>
                </c:pt>
                <c:pt idx="15">
                  <c:v>0.92592910078432922</c:v>
                </c:pt>
                <c:pt idx="16">
                  <c:v>4.6801055635711644E-2</c:v>
                </c:pt>
                <c:pt idx="17">
                  <c:v>1.8540435560219264E-2</c:v>
                </c:pt>
                <c:pt idx="18">
                  <c:v>6.6378192183661694E-3</c:v>
                </c:pt>
                <c:pt idx="19">
                  <c:v>1.993953038972067E-3</c:v>
                </c:pt>
                <c:pt idx="20">
                  <c:v>9.7635762401563467E-5</c:v>
                </c:pt>
                <c:pt idx="21">
                  <c:v>0.59437719751118756</c:v>
                </c:pt>
                <c:pt idx="22">
                  <c:v>0.25095483517221939</c:v>
                </c:pt>
                <c:pt idx="23">
                  <c:v>0.1229103072355814</c:v>
                </c:pt>
                <c:pt idx="24">
                  <c:v>3.1757660081011711E-2</c:v>
                </c:pt>
                <c:pt idx="25">
                  <c:v>0.56876456536667053</c:v>
                </c:pt>
                <c:pt idx="26">
                  <c:v>0.23014348487496689</c:v>
                </c:pt>
                <c:pt idx="27">
                  <c:v>0.1324810280797073</c:v>
                </c:pt>
                <c:pt idx="28">
                  <c:v>6.8610921678655318E-2</c:v>
                </c:pt>
                <c:pt idx="29">
                  <c:v>0.35580661999327889</c:v>
                </c:pt>
                <c:pt idx="30">
                  <c:v>0.22212280329240136</c:v>
                </c:pt>
                <c:pt idx="31">
                  <c:v>0.28836717020431651</c:v>
                </c:pt>
                <c:pt idx="32">
                  <c:v>0.13370340651000329</c:v>
                </c:pt>
                <c:pt idx="34">
                  <c:v>0.75147988252076658</c:v>
                </c:pt>
                <c:pt idx="35">
                  <c:v>4.168899419529034E-2</c:v>
                </c:pt>
                <c:pt idx="36">
                  <c:v>0.20683112328394307</c:v>
                </c:pt>
                <c:pt idx="37">
                  <c:v>1.7875447349876034E-2</c:v>
                </c:pt>
              </c:numCache>
            </c:numRef>
          </c:val>
          <c:extLst>
            <c:ext xmlns:c16="http://schemas.microsoft.com/office/drawing/2014/chart" uri="{C3380CC4-5D6E-409C-BE32-E72D297353CC}">
              <c16:uniqueId val="{00000000-EADA-401E-B099-09815A8289D6}"/>
            </c:ext>
          </c:extLst>
        </c:ser>
        <c:dLbls>
          <c:showLegendKey val="0"/>
          <c:showVal val="0"/>
          <c:showCatName val="0"/>
          <c:showSerName val="0"/>
          <c:showPercent val="0"/>
          <c:showBubbleSize val="0"/>
        </c:dLbls>
        <c:gapWidth val="219"/>
        <c:overlap val="-27"/>
        <c:axId val="1003687264"/>
        <c:axId val="1003678144"/>
      </c:barChart>
      <c:catAx>
        <c:axId val="100368726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1003678144"/>
        <c:crosses val="autoZero"/>
        <c:auto val="1"/>
        <c:lblAlgn val="ctr"/>
        <c:lblOffset val="100"/>
        <c:noMultiLvlLbl val="0"/>
      </c:catAx>
      <c:valAx>
        <c:axId val="1003678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600" b="0" i="0" u="none" strike="noStrike" kern="1200" baseline="0">
                <a:solidFill>
                  <a:sysClr val="windowText" lastClr="000000"/>
                </a:solidFill>
                <a:latin typeface="+mn-lt"/>
                <a:ea typeface="+mn-ea"/>
                <a:cs typeface="+mn-cs"/>
              </a:defRPr>
            </a:pPr>
            <a:endParaRPr lang="en-US"/>
          </a:p>
        </c:txPr>
        <c:crossAx val="1003687264"/>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600">
          <a:solidFill>
            <a:sysClr val="windowText" lastClr="000000"/>
          </a:solidFill>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r>
              <a:rPr lang="en-US"/>
              <a:t>Mexico city, Mexico</a:t>
            </a:r>
          </a:p>
        </c:rich>
      </c:tx>
      <c:overlay val="0"/>
      <c:spPr>
        <a:noFill/>
        <a:ln>
          <a:noFill/>
        </a:ln>
        <a:effectLst/>
      </c:spPr>
      <c:txPr>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8267346252554456E-2"/>
          <c:y val="3.9906454321892625E-2"/>
          <c:w val="0.91885956808908564"/>
          <c:h val="0.73638020205996979"/>
        </c:manualLayout>
      </c:layout>
      <c:barChart>
        <c:barDir val="col"/>
        <c:grouping val="clustered"/>
        <c:varyColors val="0"/>
        <c:ser>
          <c:idx val="0"/>
          <c:order val="0"/>
          <c:spPr>
            <a:solidFill>
              <a:schemeClr val="accent3">
                <a:lumMod val="60000"/>
                <a:lumOff val="40000"/>
              </a:schemeClr>
            </a:solidFill>
            <a:ln>
              <a:noFill/>
            </a:ln>
            <a:effectLst/>
          </c:spPr>
          <c:invertIfNegative val="0"/>
          <c:cat>
            <c:multiLvlStrRef>
              <c:f>[1]Sheet1!$D$236:$E$256</c:f>
              <c:multiLvlStrCache>
                <c:ptCount val="21"/>
                <c:lvl>
                  <c:pt idx="0">
                    <c:v>Cl6</c:v>
                  </c:pt>
                  <c:pt idx="1">
                    <c:v>Cl7</c:v>
                  </c:pt>
                  <c:pt idx="2">
                    <c:v>Cl8</c:v>
                  </c:pt>
                  <c:pt idx="3">
                    <c:v>Cl6</c:v>
                  </c:pt>
                  <c:pt idx="4">
                    <c:v>Cl7</c:v>
                  </c:pt>
                  <c:pt idx="5">
                    <c:v>Cl8</c:v>
                  </c:pt>
                  <c:pt idx="6">
                    <c:v>Cl7</c:v>
                  </c:pt>
                  <c:pt idx="7">
                    <c:v>Cl8</c:v>
                  </c:pt>
                  <c:pt idx="8">
                    <c:v>Cl7</c:v>
                  </c:pt>
                  <c:pt idx="9">
                    <c:v>Cl8</c:v>
                  </c:pt>
                  <c:pt idx="10">
                    <c:v>Cl6</c:v>
                  </c:pt>
                  <c:pt idx="11">
                    <c:v>Cl7</c:v>
                  </c:pt>
                  <c:pt idx="12">
                    <c:v>Cl8</c:v>
                  </c:pt>
                  <c:pt idx="13">
                    <c:v>Cl9</c:v>
                  </c:pt>
                  <c:pt idx="14">
                    <c:v>Cl10</c:v>
                  </c:pt>
                  <c:pt idx="15">
                    <c:v>Cl7</c:v>
                  </c:pt>
                  <c:pt idx="16">
                    <c:v>Cl8</c:v>
                  </c:pt>
                  <c:pt idx="17">
                    <c:v>Cl9</c:v>
                  </c:pt>
                  <c:pt idx="18">
                    <c:v>Cl10</c:v>
                  </c:pt>
                  <c:pt idx="19">
                    <c:v>Cl9</c:v>
                  </c:pt>
                  <c:pt idx="20">
                    <c:v>Cl11</c:v>
                  </c:pt>
                </c:lvl>
                <c:lvl>
                  <c:pt idx="0">
                    <c:v>C10</c:v>
                  </c:pt>
                  <c:pt idx="3">
                    <c:v>C11</c:v>
                  </c:pt>
                  <c:pt idx="6">
                    <c:v>C12</c:v>
                  </c:pt>
                  <c:pt idx="8">
                    <c:v>C13</c:v>
                  </c:pt>
                  <c:pt idx="10">
                    <c:v>C14</c:v>
                  </c:pt>
                  <c:pt idx="15">
                    <c:v>C15</c:v>
                  </c:pt>
                  <c:pt idx="17">
                    <c:v>C16</c:v>
                  </c:pt>
                  <c:pt idx="19">
                    <c:v>C17</c:v>
                  </c:pt>
                  <c:pt idx="20">
                    <c:v>C18</c:v>
                  </c:pt>
                </c:lvl>
              </c:multiLvlStrCache>
            </c:multiLvlStrRef>
          </c:cat>
          <c:val>
            <c:numRef>
              <c:f>[1]Sheet1!$F$236:$F$256</c:f>
              <c:numCache>
                <c:formatCode>General</c:formatCode>
                <c:ptCount val="21"/>
                <c:pt idx="0">
                  <c:v>0.38028852352320341</c:v>
                </c:pt>
                <c:pt idx="1">
                  <c:v>0.4905777167100851</c:v>
                </c:pt>
                <c:pt idx="2">
                  <c:v>0.12913375976671143</c:v>
                </c:pt>
                <c:pt idx="3">
                  <c:v>0.67797807946351807</c:v>
                </c:pt>
                <c:pt idx="4">
                  <c:v>0.2476501496472906</c:v>
                </c:pt>
                <c:pt idx="5">
                  <c:v>7.4371770889191308E-2</c:v>
                </c:pt>
                <c:pt idx="6">
                  <c:v>0.75657681010272204</c:v>
                </c:pt>
                <c:pt idx="7">
                  <c:v>0.2434231898972779</c:v>
                </c:pt>
                <c:pt idx="8">
                  <c:v>0.88645693527246583</c:v>
                </c:pt>
                <c:pt idx="9">
                  <c:v>0.11354306472753407</c:v>
                </c:pt>
                <c:pt idx="10">
                  <c:v>0.9385094326549891</c:v>
                </c:pt>
                <c:pt idx="11">
                  <c:v>4.4529243953536406E-2</c:v>
                </c:pt>
                <c:pt idx="12">
                  <c:v>1.1182537045963423E-2</c:v>
                </c:pt>
                <c:pt idx="13">
                  <c:v>4.7879691252115707E-3</c:v>
                </c:pt>
                <c:pt idx="14">
                  <c:v>9.9081722029938112E-4</c:v>
                </c:pt>
                <c:pt idx="15">
                  <c:v>0.39562306747618659</c:v>
                </c:pt>
                <c:pt idx="16">
                  <c:v>0.60437693252381341</c:v>
                </c:pt>
                <c:pt idx="17">
                  <c:v>0.66489054882728693</c:v>
                </c:pt>
                <c:pt idx="18">
                  <c:v>0.33510945117271307</c:v>
                </c:pt>
                <c:pt idx="19">
                  <c:v>1</c:v>
                </c:pt>
                <c:pt idx="20">
                  <c:v>1</c:v>
                </c:pt>
              </c:numCache>
            </c:numRef>
          </c:val>
          <c:extLst>
            <c:ext xmlns:c16="http://schemas.microsoft.com/office/drawing/2014/chart" uri="{C3380CC4-5D6E-409C-BE32-E72D297353CC}">
              <c16:uniqueId val="{00000000-BE2B-4BDF-811F-28DAE24BA26A}"/>
            </c:ext>
          </c:extLst>
        </c:ser>
        <c:dLbls>
          <c:showLegendKey val="0"/>
          <c:showVal val="0"/>
          <c:showCatName val="0"/>
          <c:showSerName val="0"/>
          <c:showPercent val="0"/>
          <c:showBubbleSize val="0"/>
        </c:dLbls>
        <c:gapWidth val="219"/>
        <c:overlap val="-27"/>
        <c:axId val="1003687264"/>
        <c:axId val="1003678144"/>
      </c:barChart>
      <c:catAx>
        <c:axId val="100368726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003678144"/>
        <c:crosses val="autoZero"/>
        <c:auto val="1"/>
        <c:lblAlgn val="ctr"/>
        <c:lblOffset val="100"/>
        <c:noMultiLvlLbl val="0"/>
      </c:catAx>
      <c:valAx>
        <c:axId val="1003678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003687264"/>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160" b="0" i="0" u="none" strike="noStrike" kern="1200" spc="0" baseline="0">
                <a:solidFill>
                  <a:sysClr val="windowText" lastClr="000000"/>
                </a:solidFill>
                <a:latin typeface="+mn-lt"/>
                <a:ea typeface="+mn-ea"/>
                <a:cs typeface="+mn-cs"/>
              </a:defRPr>
            </a:pPr>
            <a:r>
              <a:rPr lang="en-US">
                <a:solidFill>
                  <a:sysClr val="windowText" lastClr="000000"/>
                </a:solidFill>
              </a:rPr>
              <a:t>Riyadh, Saudi Arabia</a:t>
            </a:r>
          </a:p>
        </c:rich>
      </c:tx>
      <c:overlay val="0"/>
      <c:spPr>
        <a:noFill/>
        <a:ln>
          <a:noFill/>
        </a:ln>
        <a:effectLst/>
      </c:spPr>
      <c:txPr>
        <a:bodyPr rot="0" spcFirstLastPara="1" vertOverflow="ellipsis" vert="horz" wrap="square" anchor="ctr" anchorCtr="1"/>
        <a:lstStyle/>
        <a:p>
          <a:pPr>
            <a:defRPr sz="216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8.0742381330358867E-2"/>
          <c:y val="3.0224658753333224E-2"/>
          <c:w val="0.91885956808908564"/>
          <c:h val="0.63969512664562322"/>
        </c:manualLayout>
      </c:layout>
      <c:barChart>
        <c:barDir val="col"/>
        <c:grouping val="clustered"/>
        <c:varyColors val="0"/>
        <c:ser>
          <c:idx val="0"/>
          <c:order val="0"/>
          <c:spPr>
            <a:solidFill>
              <a:schemeClr val="accent2"/>
            </a:solidFill>
            <a:ln>
              <a:noFill/>
            </a:ln>
            <a:effectLst/>
          </c:spPr>
          <c:invertIfNegative val="0"/>
          <c:cat>
            <c:multiLvlStrRef>
              <c:f>[1]Sheet1!$D$259:$E$307</c:f>
              <c:multiLvlStrCache>
                <c:ptCount val="49"/>
                <c:lvl>
                  <c:pt idx="0">
                    <c:v>Cl6</c:v>
                  </c:pt>
                  <c:pt idx="1">
                    <c:v>Cl7</c:v>
                  </c:pt>
                  <c:pt idx="2">
                    <c:v>Cl8</c:v>
                  </c:pt>
                  <c:pt idx="3">
                    <c:v>Cl9</c:v>
                  </c:pt>
                  <c:pt idx="4">
                    <c:v>Cl6</c:v>
                  </c:pt>
                  <c:pt idx="5">
                    <c:v>Cl7</c:v>
                  </c:pt>
                  <c:pt idx="6">
                    <c:v>Cl8</c:v>
                  </c:pt>
                  <c:pt idx="7">
                    <c:v>Cl9</c:v>
                  </c:pt>
                  <c:pt idx="8">
                    <c:v>Cl10</c:v>
                  </c:pt>
                  <c:pt idx="9">
                    <c:v>Cl7</c:v>
                  </c:pt>
                  <c:pt idx="10">
                    <c:v>Cl8</c:v>
                  </c:pt>
                  <c:pt idx="11">
                    <c:v>Cl9</c:v>
                  </c:pt>
                  <c:pt idx="12">
                    <c:v>Cl10</c:v>
                  </c:pt>
                  <c:pt idx="13">
                    <c:v>Cl7</c:v>
                  </c:pt>
                  <c:pt idx="14">
                    <c:v>Cl8</c:v>
                  </c:pt>
                  <c:pt idx="15">
                    <c:v>Cl9</c:v>
                  </c:pt>
                  <c:pt idx="16">
                    <c:v>Cl10</c:v>
                  </c:pt>
                  <c:pt idx="17">
                    <c:v>Cl6</c:v>
                  </c:pt>
                  <c:pt idx="18">
                    <c:v>Cl7</c:v>
                  </c:pt>
                  <c:pt idx="19">
                    <c:v>Cl8</c:v>
                  </c:pt>
                  <c:pt idx="20">
                    <c:v>Cl9</c:v>
                  </c:pt>
                  <c:pt idx="21">
                    <c:v>Cl10</c:v>
                  </c:pt>
                  <c:pt idx="22">
                    <c:v>Cl7</c:v>
                  </c:pt>
                  <c:pt idx="23">
                    <c:v>Cl8</c:v>
                  </c:pt>
                  <c:pt idx="24">
                    <c:v>Cl9</c:v>
                  </c:pt>
                  <c:pt idx="25">
                    <c:v>Cl10</c:v>
                  </c:pt>
                  <c:pt idx="26">
                    <c:v>Cl7</c:v>
                  </c:pt>
                  <c:pt idx="27">
                    <c:v>Cl8</c:v>
                  </c:pt>
                  <c:pt idx="28">
                    <c:v>Cl9</c:v>
                  </c:pt>
                  <c:pt idx="29">
                    <c:v>Cl10</c:v>
                  </c:pt>
                  <c:pt idx="30">
                    <c:v>Cl8</c:v>
                  </c:pt>
                  <c:pt idx="31">
                    <c:v>Cl9</c:v>
                  </c:pt>
                  <c:pt idx="32">
                    <c:v>Cl10</c:v>
                  </c:pt>
                  <c:pt idx="33">
                    <c:v>Cl9</c:v>
                  </c:pt>
                  <c:pt idx="34">
                    <c:v>Cl10</c:v>
                  </c:pt>
                  <c:pt idx="35">
                    <c:v>Cl11</c:v>
                  </c:pt>
                  <c:pt idx="36">
                    <c:v>Cl12</c:v>
                  </c:pt>
                  <c:pt idx="37">
                    <c:v>Cl8</c:v>
                  </c:pt>
                  <c:pt idx="38">
                    <c:v>Cl9</c:v>
                  </c:pt>
                  <c:pt idx="39">
                    <c:v>Cl10</c:v>
                  </c:pt>
                  <c:pt idx="40">
                    <c:v>Cl11</c:v>
                  </c:pt>
                  <c:pt idx="41">
                    <c:v>Cl12</c:v>
                  </c:pt>
                  <c:pt idx="42">
                    <c:v>Cl13</c:v>
                  </c:pt>
                  <c:pt idx="43">
                    <c:v>Cl8</c:v>
                  </c:pt>
                  <c:pt idx="44">
                    <c:v>Cl9</c:v>
                  </c:pt>
                  <c:pt idx="45">
                    <c:v>Cl10</c:v>
                  </c:pt>
                  <c:pt idx="46">
                    <c:v>Cl11</c:v>
                  </c:pt>
                  <c:pt idx="47">
                    <c:v>Cl12</c:v>
                  </c:pt>
                  <c:pt idx="48">
                    <c:v>Cl13</c:v>
                  </c:pt>
                </c:lvl>
                <c:lvl>
                  <c:pt idx="0">
                    <c:v>C10</c:v>
                  </c:pt>
                  <c:pt idx="4">
                    <c:v>C11</c:v>
                  </c:pt>
                  <c:pt idx="9">
                    <c:v>C12</c:v>
                  </c:pt>
                  <c:pt idx="13">
                    <c:v>C13</c:v>
                  </c:pt>
                  <c:pt idx="17">
                    <c:v>C14</c:v>
                  </c:pt>
                  <c:pt idx="22">
                    <c:v>C15</c:v>
                  </c:pt>
                  <c:pt idx="26">
                    <c:v>C16</c:v>
                  </c:pt>
                  <c:pt idx="30">
                    <c:v>C17</c:v>
                  </c:pt>
                  <c:pt idx="33">
                    <c:v>C18</c:v>
                  </c:pt>
                  <c:pt idx="37">
                    <c:v>C19</c:v>
                  </c:pt>
                  <c:pt idx="43">
                    <c:v>C20</c:v>
                  </c:pt>
                </c:lvl>
              </c:multiLvlStrCache>
            </c:multiLvlStrRef>
          </c:cat>
          <c:val>
            <c:numRef>
              <c:f>[1]Sheet1!$F$259:$F$307</c:f>
              <c:numCache>
                <c:formatCode>General</c:formatCode>
                <c:ptCount val="49"/>
                <c:pt idx="0">
                  <c:v>0.31812417992726683</c:v>
                </c:pt>
                <c:pt idx="1">
                  <c:v>0.43508128982904026</c:v>
                </c:pt>
                <c:pt idx="2">
                  <c:v>0.20919864493417978</c:v>
                </c:pt>
                <c:pt idx="3">
                  <c:v>3.7595885309513272E-2</c:v>
                </c:pt>
                <c:pt idx="4">
                  <c:v>0.52298446428466183</c:v>
                </c:pt>
                <c:pt idx="5">
                  <c:v>0.32794985351439354</c:v>
                </c:pt>
                <c:pt idx="6">
                  <c:v>0.12532955224938325</c:v>
                </c:pt>
                <c:pt idx="7">
                  <c:v>2.3050006077124818E-2</c:v>
                </c:pt>
                <c:pt idx="8">
                  <c:v>6.8612387443652153E-4</c:v>
                </c:pt>
                <c:pt idx="9">
                  <c:v>0.69488606873119729</c:v>
                </c:pt>
                <c:pt idx="10">
                  <c:v>0.25094698633061419</c:v>
                </c:pt>
                <c:pt idx="11">
                  <c:v>4.8885956067640166E-2</c:v>
                </c:pt>
                <c:pt idx="12">
                  <c:v>5.2809888705483482E-3</c:v>
                </c:pt>
                <c:pt idx="13">
                  <c:v>0.7582212830464885</c:v>
                </c:pt>
                <c:pt idx="14">
                  <c:v>0.18700370805306041</c:v>
                </c:pt>
                <c:pt idx="15">
                  <c:v>4.2993727839241172E-2</c:v>
                </c:pt>
                <c:pt idx="16">
                  <c:v>1.178128106120992E-2</c:v>
                </c:pt>
                <c:pt idx="17">
                  <c:v>0.90403733580558387</c:v>
                </c:pt>
                <c:pt idx="18">
                  <c:v>6.2554914603856801E-2</c:v>
                </c:pt>
                <c:pt idx="19">
                  <c:v>2.3928221418195523E-2</c:v>
                </c:pt>
                <c:pt idx="20">
                  <c:v>7.4954416645222266E-3</c:v>
                </c:pt>
                <c:pt idx="21">
                  <c:v>1.9840865078414355E-3</c:v>
                </c:pt>
                <c:pt idx="22">
                  <c:v>0.6002004132503268</c:v>
                </c:pt>
                <c:pt idx="23">
                  <c:v>0.24510706321701015</c:v>
                </c:pt>
                <c:pt idx="24">
                  <c:v>0.12097955139617184</c:v>
                </c:pt>
                <c:pt idx="25">
                  <c:v>3.371297213649125E-2</c:v>
                </c:pt>
                <c:pt idx="26">
                  <c:v>0.53410903679803845</c:v>
                </c:pt>
                <c:pt idx="27">
                  <c:v>0.25342837606205204</c:v>
                </c:pt>
                <c:pt idx="28">
                  <c:v>0.14787604516143552</c:v>
                </c:pt>
                <c:pt idx="29">
                  <c:v>6.4586541978473938E-2</c:v>
                </c:pt>
                <c:pt idx="30">
                  <c:v>0.42780531718726855</c:v>
                </c:pt>
                <c:pt idx="31">
                  <c:v>0.30438096946603915</c:v>
                </c:pt>
                <c:pt idx="32">
                  <c:v>0.26781371334669241</c:v>
                </c:pt>
                <c:pt idx="33">
                  <c:v>0.17617216714406281</c:v>
                </c:pt>
                <c:pt idx="34">
                  <c:v>0.32270178805680561</c:v>
                </c:pt>
                <c:pt idx="35">
                  <c:v>0.24725323071902344</c:v>
                </c:pt>
                <c:pt idx="36">
                  <c:v>0.2538728140801082</c:v>
                </c:pt>
                <c:pt idx="37">
                  <c:v>0.41344614191288209</c:v>
                </c:pt>
                <c:pt idx="38">
                  <c:v>7.9260479061736083E-2</c:v>
                </c:pt>
                <c:pt idx="39">
                  <c:v>0.11772656048052994</c:v>
                </c:pt>
                <c:pt idx="40">
                  <c:v>0.17185418580709672</c:v>
                </c:pt>
                <c:pt idx="41">
                  <c:v>0.15934485607503648</c:v>
                </c:pt>
                <c:pt idx="42">
                  <c:v>5.8367776662718848E-2</c:v>
                </c:pt>
                <c:pt idx="43">
                  <c:v>4.6640690607285915E-2</c:v>
                </c:pt>
                <c:pt idx="44">
                  <c:v>0.10764167028511905</c:v>
                </c:pt>
                <c:pt idx="45">
                  <c:v>0.19129049621536903</c:v>
                </c:pt>
                <c:pt idx="46">
                  <c:v>0.26593137365197</c:v>
                </c:pt>
                <c:pt idx="47">
                  <c:v>0.25057025145097611</c:v>
                </c:pt>
                <c:pt idx="48">
                  <c:v>0.13792551778927992</c:v>
                </c:pt>
              </c:numCache>
            </c:numRef>
          </c:val>
          <c:extLst>
            <c:ext xmlns:c16="http://schemas.microsoft.com/office/drawing/2014/chart" uri="{C3380CC4-5D6E-409C-BE32-E72D297353CC}">
              <c16:uniqueId val="{00000000-8B5C-47AA-908C-031E8CF7860B}"/>
            </c:ext>
          </c:extLst>
        </c:ser>
        <c:dLbls>
          <c:showLegendKey val="0"/>
          <c:showVal val="0"/>
          <c:showCatName val="0"/>
          <c:showSerName val="0"/>
          <c:showPercent val="0"/>
          <c:showBubbleSize val="0"/>
        </c:dLbls>
        <c:gapWidth val="219"/>
        <c:overlap val="-27"/>
        <c:axId val="1003687264"/>
        <c:axId val="1003678144"/>
      </c:barChart>
      <c:catAx>
        <c:axId val="100368726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1003678144"/>
        <c:crosses val="autoZero"/>
        <c:auto val="1"/>
        <c:lblAlgn val="ctr"/>
        <c:lblOffset val="100"/>
        <c:noMultiLvlLbl val="0"/>
      </c:catAx>
      <c:valAx>
        <c:axId val="1003678144"/>
        <c:scaling>
          <c:orientation val="minMax"/>
        </c:scaling>
        <c:delete val="0"/>
        <c:axPos val="l"/>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800" b="0" i="0" u="none" strike="noStrike" kern="1200" baseline="0">
                <a:solidFill>
                  <a:schemeClr val="tx1">
                    <a:lumMod val="65000"/>
                    <a:lumOff val="35000"/>
                  </a:schemeClr>
                </a:solidFill>
                <a:latin typeface="+mn-lt"/>
                <a:ea typeface="+mn-ea"/>
                <a:cs typeface="+mn-cs"/>
              </a:defRPr>
            </a:pPr>
            <a:endParaRPr lang="en-US"/>
          </a:p>
        </c:txPr>
        <c:crossAx val="1003687264"/>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80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r>
              <a:rPr lang="en-US"/>
              <a:t>Sydney, Australia</a:t>
            </a:r>
          </a:p>
        </c:rich>
      </c:tx>
      <c:overlay val="0"/>
      <c:spPr>
        <a:noFill/>
        <a:ln>
          <a:noFill/>
        </a:ln>
        <a:effectLst/>
      </c:spPr>
      <c:txPr>
        <a:bodyPr rot="0" spcFirstLastPara="1" vertOverflow="ellipsis" vert="horz" wrap="square" anchor="ctr" anchorCtr="1"/>
        <a:lstStyle/>
        <a:p>
          <a:pPr>
            <a:defRPr sz="168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6.8267346252554456E-2"/>
          <c:y val="0.13659152199183489"/>
          <c:w val="0.91885956808908564"/>
          <c:h val="0.63969512664562322"/>
        </c:manualLayout>
      </c:layout>
      <c:barChart>
        <c:barDir val="col"/>
        <c:grouping val="clustered"/>
        <c:varyColors val="0"/>
        <c:ser>
          <c:idx val="0"/>
          <c:order val="0"/>
          <c:spPr>
            <a:solidFill>
              <a:schemeClr val="accent5"/>
            </a:solidFill>
            <a:ln>
              <a:noFill/>
            </a:ln>
            <a:effectLst/>
          </c:spPr>
          <c:invertIfNegative val="0"/>
          <c:cat>
            <c:multiLvlStrRef>
              <c:f>[1]Sheet1!$D$309:$E$349</c:f>
              <c:multiLvlStrCache>
                <c:ptCount val="41"/>
                <c:lvl>
                  <c:pt idx="0">
                    <c:v>Cl6</c:v>
                  </c:pt>
                  <c:pt idx="1">
                    <c:v>Cl7</c:v>
                  </c:pt>
                  <c:pt idx="2">
                    <c:v>Cl8</c:v>
                  </c:pt>
                  <c:pt idx="3">
                    <c:v>Cl9</c:v>
                  </c:pt>
                  <c:pt idx="4">
                    <c:v>Cl10</c:v>
                  </c:pt>
                  <c:pt idx="5">
                    <c:v>Cl6</c:v>
                  </c:pt>
                  <c:pt idx="6">
                    <c:v>Cl7</c:v>
                  </c:pt>
                  <c:pt idx="7">
                    <c:v>Cl8</c:v>
                  </c:pt>
                  <c:pt idx="8">
                    <c:v>Cl9</c:v>
                  </c:pt>
                  <c:pt idx="9">
                    <c:v>Cl10</c:v>
                  </c:pt>
                  <c:pt idx="10">
                    <c:v>Cl11</c:v>
                  </c:pt>
                  <c:pt idx="11">
                    <c:v>Cl7</c:v>
                  </c:pt>
                  <c:pt idx="12">
                    <c:v>Cl8</c:v>
                  </c:pt>
                  <c:pt idx="13">
                    <c:v>Cl9</c:v>
                  </c:pt>
                  <c:pt idx="14">
                    <c:v>Cl10</c:v>
                  </c:pt>
                  <c:pt idx="15">
                    <c:v>Cl7</c:v>
                  </c:pt>
                  <c:pt idx="16">
                    <c:v>Cl8</c:v>
                  </c:pt>
                  <c:pt idx="17">
                    <c:v>Cl9</c:v>
                  </c:pt>
                  <c:pt idx="18">
                    <c:v>Cl10</c:v>
                  </c:pt>
                  <c:pt idx="19">
                    <c:v>Cl6</c:v>
                  </c:pt>
                  <c:pt idx="20">
                    <c:v>Cl7</c:v>
                  </c:pt>
                  <c:pt idx="21">
                    <c:v>Cl8</c:v>
                  </c:pt>
                  <c:pt idx="22">
                    <c:v>Cl9</c:v>
                  </c:pt>
                  <c:pt idx="23">
                    <c:v>Cl10</c:v>
                  </c:pt>
                  <c:pt idx="24">
                    <c:v>Cl11</c:v>
                  </c:pt>
                  <c:pt idx="25">
                    <c:v>Cl7</c:v>
                  </c:pt>
                  <c:pt idx="26">
                    <c:v>Cl8</c:v>
                  </c:pt>
                  <c:pt idx="27">
                    <c:v>Cl9</c:v>
                  </c:pt>
                  <c:pt idx="28">
                    <c:v>Cl10</c:v>
                  </c:pt>
                  <c:pt idx="29">
                    <c:v>Cl7</c:v>
                  </c:pt>
                  <c:pt idx="30">
                    <c:v>Cl8</c:v>
                  </c:pt>
                  <c:pt idx="31">
                    <c:v>Cl9</c:v>
                  </c:pt>
                  <c:pt idx="32">
                    <c:v>Cl10</c:v>
                  </c:pt>
                  <c:pt idx="33">
                    <c:v>Cl9</c:v>
                  </c:pt>
                  <c:pt idx="34">
                    <c:v>Cl10</c:v>
                  </c:pt>
                  <c:pt idx="35">
                    <c:v>Cl10</c:v>
                  </c:pt>
                  <c:pt idx="36">
                    <c:v>Cl11</c:v>
                  </c:pt>
                  <c:pt idx="37">
                    <c:v>Cl10</c:v>
                  </c:pt>
                  <c:pt idx="38">
                    <c:v>Cl19</c:v>
                  </c:pt>
                  <c:pt idx="39">
                    <c:v>Cl9</c:v>
                  </c:pt>
                  <c:pt idx="40">
                    <c:v>Cl11</c:v>
                  </c:pt>
                </c:lvl>
                <c:lvl>
                  <c:pt idx="0">
                    <c:v>C10</c:v>
                  </c:pt>
                  <c:pt idx="5">
                    <c:v>C11</c:v>
                  </c:pt>
                  <c:pt idx="11">
                    <c:v>C12</c:v>
                  </c:pt>
                  <c:pt idx="15">
                    <c:v>C13</c:v>
                  </c:pt>
                  <c:pt idx="19">
                    <c:v>C14</c:v>
                  </c:pt>
                  <c:pt idx="25">
                    <c:v>C15</c:v>
                  </c:pt>
                  <c:pt idx="29">
                    <c:v>C16</c:v>
                  </c:pt>
                  <c:pt idx="33">
                    <c:v>C17</c:v>
                  </c:pt>
                  <c:pt idx="35">
                    <c:v>C18</c:v>
                  </c:pt>
                  <c:pt idx="37">
                    <c:v>C19</c:v>
                  </c:pt>
                  <c:pt idx="39">
                    <c:v>C20</c:v>
                  </c:pt>
                </c:lvl>
              </c:multiLvlStrCache>
            </c:multiLvlStrRef>
          </c:cat>
          <c:val>
            <c:numRef>
              <c:f>[1]Sheet1!$F$309:$F$349</c:f>
              <c:numCache>
                <c:formatCode>General</c:formatCode>
                <c:ptCount val="41"/>
                <c:pt idx="0">
                  <c:v>0.41944976736454809</c:v>
                </c:pt>
                <c:pt idx="1">
                  <c:v>0.3347471305502791</c:v>
                </c:pt>
                <c:pt idx="2">
                  <c:v>0.1638273032797623</c:v>
                </c:pt>
                <c:pt idx="3">
                  <c:v>6.2286186422291168E-2</c:v>
                </c:pt>
                <c:pt idx="4">
                  <c:v>1.9689612383119372E-2</c:v>
                </c:pt>
                <c:pt idx="5">
                  <c:v>0.61989973467604309</c:v>
                </c:pt>
                <c:pt idx="6">
                  <c:v>0.2063934910891439</c:v>
                </c:pt>
                <c:pt idx="7">
                  <c:v>0.10522894351173809</c:v>
                </c:pt>
                <c:pt idx="8">
                  <c:v>4.5975257885517318E-2</c:v>
                </c:pt>
                <c:pt idx="9">
                  <c:v>1.9241358918042246E-2</c:v>
                </c:pt>
                <c:pt idx="10">
                  <c:v>3.2612139195152298E-3</c:v>
                </c:pt>
                <c:pt idx="11">
                  <c:v>0.71000652306373047</c:v>
                </c:pt>
                <c:pt idx="12">
                  <c:v>0.20481766925526357</c:v>
                </c:pt>
                <c:pt idx="13">
                  <c:v>5.9361699190766296E-2</c:v>
                </c:pt>
                <c:pt idx="14">
                  <c:v>2.5814108490239549E-2</c:v>
                </c:pt>
                <c:pt idx="15">
                  <c:v>0.80400791417545925</c:v>
                </c:pt>
                <c:pt idx="16">
                  <c:v>0.13792099618188436</c:v>
                </c:pt>
                <c:pt idx="17">
                  <c:v>4.6338595059367056E-2</c:v>
                </c:pt>
                <c:pt idx="18">
                  <c:v>1.1732494583289293E-2</c:v>
                </c:pt>
                <c:pt idx="19">
                  <c:v>0.91629834871143501</c:v>
                </c:pt>
                <c:pt idx="20">
                  <c:v>4.561393391676373E-2</c:v>
                </c:pt>
                <c:pt idx="21">
                  <c:v>2.0878992712487752E-2</c:v>
                </c:pt>
                <c:pt idx="22">
                  <c:v>1.1248595302163421E-2</c:v>
                </c:pt>
                <c:pt idx="23">
                  <c:v>4.8535302839614498E-3</c:v>
                </c:pt>
                <c:pt idx="24">
                  <c:v>1.1065990731885429E-3</c:v>
                </c:pt>
                <c:pt idx="25">
                  <c:v>0.57610515577696098</c:v>
                </c:pt>
                <c:pt idx="26">
                  <c:v>0.25374461917952568</c:v>
                </c:pt>
                <c:pt idx="27">
                  <c:v>0.13241891812632103</c:v>
                </c:pt>
                <c:pt idx="28">
                  <c:v>3.7731306917192266E-2</c:v>
                </c:pt>
                <c:pt idx="29">
                  <c:v>0.58458063155040552</c:v>
                </c:pt>
                <c:pt idx="30">
                  <c:v>0.22601205127321922</c:v>
                </c:pt>
                <c:pt idx="31">
                  <c:v>0.11577972984169049</c:v>
                </c:pt>
                <c:pt idx="32">
                  <c:v>7.3627587334684913E-2</c:v>
                </c:pt>
                <c:pt idx="33">
                  <c:v>0.77539293556978028</c:v>
                </c:pt>
                <c:pt idx="34">
                  <c:v>0.22460706443021972</c:v>
                </c:pt>
                <c:pt idx="35">
                  <c:v>0.79329617656067275</c:v>
                </c:pt>
                <c:pt idx="36">
                  <c:v>0.20670382343932725</c:v>
                </c:pt>
                <c:pt idx="37">
                  <c:v>0.12961792621065132</c:v>
                </c:pt>
                <c:pt idx="38">
                  <c:v>0.87038207378934862</c:v>
                </c:pt>
                <c:pt idx="39">
                  <c:v>0.7438793295835634</c:v>
                </c:pt>
                <c:pt idx="40">
                  <c:v>0.25612067041643655</c:v>
                </c:pt>
              </c:numCache>
            </c:numRef>
          </c:val>
          <c:extLst>
            <c:ext xmlns:c16="http://schemas.microsoft.com/office/drawing/2014/chart" uri="{C3380CC4-5D6E-409C-BE32-E72D297353CC}">
              <c16:uniqueId val="{00000000-8D0B-4B43-8E23-D37AEA19551E}"/>
            </c:ext>
          </c:extLst>
        </c:ser>
        <c:dLbls>
          <c:showLegendKey val="0"/>
          <c:showVal val="0"/>
          <c:showCatName val="0"/>
          <c:showSerName val="0"/>
          <c:showPercent val="0"/>
          <c:showBubbleSize val="0"/>
        </c:dLbls>
        <c:gapWidth val="219"/>
        <c:overlap val="-27"/>
        <c:axId val="1003687264"/>
        <c:axId val="1003678144"/>
      </c:barChart>
      <c:catAx>
        <c:axId val="100368726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003678144"/>
        <c:crosses val="autoZero"/>
        <c:auto val="1"/>
        <c:lblAlgn val="ctr"/>
        <c:lblOffset val="100"/>
        <c:noMultiLvlLbl val="0"/>
      </c:catAx>
      <c:valAx>
        <c:axId val="1003678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crossAx val="1003687264"/>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80" b="0" i="0" u="none" strike="noStrike" kern="1200" spc="0" baseline="0">
                <a:solidFill>
                  <a:sysClr val="windowText" lastClr="000000"/>
                </a:solidFill>
                <a:latin typeface="+mn-lt"/>
                <a:ea typeface="+mn-ea"/>
                <a:cs typeface="+mn-cs"/>
              </a:defRPr>
            </a:pPr>
            <a:r>
              <a:rPr lang="en-US"/>
              <a:t>Santiago, Chile</a:t>
            </a:r>
          </a:p>
        </c:rich>
      </c:tx>
      <c:overlay val="0"/>
      <c:spPr>
        <a:noFill/>
        <a:ln>
          <a:noFill/>
        </a:ln>
        <a:effectLst/>
      </c:spPr>
      <c:txPr>
        <a:bodyPr rot="0" spcFirstLastPara="1" vertOverflow="ellipsis" vert="horz" wrap="square" anchor="ctr" anchorCtr="1"/>
        <a:lstStyle/>
        <a:p>
          <a:pPr>
            <a:defRPr sz="168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6.8267346252554456E-2"/>
          <c:y val="0.13659152199183489"/>
          <c:w val="0.91885956808908564"/>
          <c:h val="0.63969512664562322"/>
        </c:manualLayout>
      </c:layout>
      <c:barChart>
        <c:barDir val="col"/>
        <c:grouping val="clustered"/>
        <c:varyColors val="0"/>
        <c:ser>
          <c:idx val="0"/>
          <c:order val="0"/>
          <c:spPr>
            <a:solidFill>
              <a:schemeClr val="accent3">
                <a:lumMod val="60000"/>
                <a:lumOff val="40000"/>
              </a:schemeClr>
            </a:solidFill>
            <a:ln>
              <a:noFill/>
            </a:ln>
            <a:effectLst/>
          </c:spPr>
          <c:invertIfNegative val="0"/>
          <c:cat>
            <c:multiLvlStrRef>
              <c:f>[1]Sheet1!$D$351:$E$405</c:f>
              <c:multiLvlStrCache>
                <c:ptCount val="55"/>
                <c:lvl>
                  <c:pt idx="0">
                    <c:v>Cl6</c:v>
                  </c:pt>
                  <c:pt idx="1">
                    <c:v>Cl7</c:v>
                  </c:pt>
                  <c:pt idx="2">
                    <c:v>Cl8</c:v>
                  </c:pt>
                  <c:pt idx="3">
                    <c:v>Cl9</c:v>
                  </c:pt>
                  <c:pt idx="4">
                    <c:v>Cl6</c:v>
                  </c:pt>
                  <c:pt idx="5">
                    <c:v>Cl7</c:v>
                  </c:pt>
                  <c:pt idx="6">
                    <c:v>Cl8</c:v>
                  </c:pt>
                  <c:pt idx="7">
                    <c:v>Cl9</c:v>
                  </c:pt>
                  <c:pt idx="8">
                    <c:v>Cl10</c:v>
                  </c:pt>
                  <c:pt idx="9">
                    <c:v>Cl7</c:v>
                  </c:pt>
                  <c:pt idx="10">
                    <c:v>Cl8</c:v>
                  </c:pt>
                  <c:pt idx="11">
                    <c:v>Cl9</c:v>
                  </c:pt>
                  <c:pt idx="12">
                    <c:v>Cl10</c:v>
                  </c:pt>
                  <c:pt idx="13">
                    <c:v>Cl7</c:v>
                  </c:pt>
                  <c:pt idx="14">
                    <c:v>Cl8</c:v>
                  </c:pt>
                  <c:pt idx="15">
                    <c:v>Cl9</c:v>
                  </c:pt>
                  <c:pt idx="16">
                    <c:v>Cl10</c:v>
                  </c:pt>
                  <c:pt idx="17">
                    <c:v>Cl6</c:v>
                  </c:pt>
                  <c:pt idx="18">
                    <c:v>Cl7</c:v>
                  </c:pt>
                  <c:pt idx="19">
                    <c:v>Cl8</c:v>
                  </c:pt>
                  <c:pt idx="20">
                    <c:v>Cl9</c:v>
                  </c:pt>
                  <c:pt idx="21">
                    <c:v>Cl10</c:v>
                  </c:pt>
                  <c:pt idx="22">
                    <c:v>Cl11</c:v>
                  </c:pt>
                  <c:pt idx="23">
                    <c:v>Cl12</c:v>
                  </c:pt>
                  <c:pt idx="24">
                    <c:v>Cl7</c:v>
                  </c:pt>
                  <c:pt idx="25">
                    <c:v>Cl8</c:v>
                  </c:pt>
                  <c:pt idx="26">
                    <c:v>Cl9</c:v>
                  </c:pt>
                  <c:pt idx="27">
                    <c:v>Cl10</c:v>
                  </c:pt>
                  <c:pt idx="28">
                    <c:v>Cl11</c:v>
                  </c:pt>
                  <c:pt idx="29">
                    <c:v>Cl7</c:v>
                  </c:pt>
                  <c:pt idx="30">
                    <c:v>Cl8</c:v>
                  </c:pt>
                  <c:pt idx="31">
                    <c:v>Cl9</c:v>
                  </c:pt>
                  <c:pt idx="32">
                    <c:v>Cl10</c:v>
                  </c:pt>
                  <c:pt idx="33">
                    <c:v>Cl11</c:v>
                  </c:pt>
                  <c:pt idx="34">
                    <c:v>Cl12</c:v>
                  </c:pt>
                  <c:pt idx="35">
                    <c:v>Cl8</c:v>
                  </c:pt>
                  <c:pt idx="36">
                    <c:v>Cl9</c:v>
                  </c:pt>
                  <c:pt idx="37">
                    <c:v>Cl10</c:v>
                  </c:pt>
                  <c:pt idx="38">
                    <c:v>Cl11</c:v>
                  </c:pt>
                  <c:pt idx="39">
                    <c:v>Cl12</c:v>
                  </c:pt>
                  <c:pt idx="40">
                    <c:v>Cl8</c:v>
                  </c:pt>
                  <c:pt idx="41">
                    <c:v>Cl9</c:v>
                  </c:pt>
                  <c:pt idx="42">
                    <c:v>Cl10</c:v>
                  </c:pt>
                  <c:pt idx="43">
                    <c:v>Cl11</c:v>
                  </c:pt>
                  <c:pt idx="44">
                    <c:v>Cl12</c:v>
                  </c:pt>
                  <c:pt idx="45">
                    <c:v>Cl8</c:v>
                  </c:pt>
                  <c:pt idx="46">
                    <c:v>Cl9</c:v>
                  </c:pt>
                  <c:pt idx="47">
                    <c:v>Cl10</c:v>
                  </c:pt>
                  <c:pt idx="48">
                    <c:v>Cl11</c:v>
                  </c:pt>
                  <c:pt idx="49">
                    <c:v>Cl7</c:v>
                  </c:pt>
                  <c:pt idx="50">
                    <c:v>Cl8</c:v>
                  </c:pt>
                  <c:pt idx="51">
                    <c:v>Cl9</c:v>
                  </c:pt>
                  <c:pt idx="52">
                    <c:v>Cl10</c:v>
                  </c:pt>
                  <c:pt idx="53">
                    <c:v>Cl11</c:v>
                  </c:pt>
                  <c:pt idx="54">
                    <c:v>Cl12</c:v>
                  </c:pt>
                </c:lvl>
                <c:lvl>
                  <c:pt idx="0">
                    <c:v>C10</c:v>
                  </c:pt>
                  <c:pt idx="4">
                    <c:v>C11</c:v>
                  </c:pt>
                  <c:pt idx="9">
                    <c:v>C12</c:v>
                  </c:pt>
                  <c:pt idx="13">
                    <c:v>C13</c:v>
                  </c:pt>
                  <c:pt idx="17">
                    <c:v>C14</c:v>
                  </c:pt>
                  <c:pt idx="24">
                    <c:v>C15</c:v>
                  </c:pt>
                  <c:pt idx="29">
                    <c:v>C16</c:v>
                  </c:pt>
                  <c:pt idx="35">
                    <c:v>C17</c:v>
                  </c:pt>
                  <c:pt idx="40">
                    <c:v>C18</c:v>
                  </c:pt>
                  <c:pt idx="45">
                    <c:v>C19</c:v>
                  </c:pt>
                  <c:pt idx="49">
                    <c:v>C20</c:v>
                  </c:pt>
                </c:lvl>
              </c:multiLvlStrCache>
            </c:multiLvlStrRef>
          </c:cat>
          <c:val>
            <c:numRef>
              <c:f>[1]Sheet1!$F$351:$F$405</c:f>
              <c:numCache>
                <c:formatCode>General</c:formatCode>
                <c:ptCount val="55"/>
                <c:pt idx="0">
                  <c:v>0.60072503817468614</c:v>
                </c:pt>
                <c:pt idx="1">
                  <c:v>0.29967384262370234</c:v>
                </c:pt>
                <c:pt idx="2">
                  <c:v>8.6087374942990416E-2</c:v>
                </c:pt>
                <c:pt idx="3">
                  <c:v>1.3513744258621077E-2</c:v>
                </c:pt>
                <c:pt idx="4">
                  <c:v>0.71762571530958619</c:v>
                </c:pt>
                <c:pt idx="5">
                  <c:v>0.21102118156032956</c:v>
                </c:pt>
                <c:pt idx="6">
                  <c:v>5.7435131393239934E-2</c:v>
                </c:pt>
                <c:pt idx="7">
                  <c:v>1.1635514201639139E-2</c:v>
                </c:pt>
                <c:pt idx="8">
                  <c:v>2.282457535205386E-3</c:v>
                </c:pt>
                <c:pt idx="9">
                  <c:v>0.72300758256276931</c:v>
                </c:pt>
                <c:pt idx="10">
                  <c:v>0.20302362787284514</c:v>
                </c:pt>
                <c:pt idx="11">
                  <c:v>5.7892341679944899E-2</c:v>
                </c:pt>
                <c:pt idx="12">
                  <c:v>1.607644788444066E-2</c:v>
                </c:pt>
                <c:pt idx="13">
                  <c:v>0.74583554697966581</c:v>
                </c:pt>
                <c:pt idx="14">
                  <c:v>0.16838674198141002</c:v>
                </c:pt>
                <c:pt idx="15">
                  <c:v>6.6605076587259254E-2</c:v>
                </c:pt>
                <c:pt idx="16">
                  <c:v>1.9172634451665053E-2</c:v>
                </c:pt>
                <c:pt idx="17">
                  <c:v>0.86735687525629146</c:v>
                </c:pt>
                <c:pt idx="18">
                  <c:v>6.7125431848531786E-2</c:v>
                </c:pt>
                <c:pt idx="19">
                  <c:v>3.9245887551501109E-2</c:v>
                </c:pt>
                <c:pt idx="20">
                  <c:v>1.8921394944878794E-2</c:v>
                </c:pt>
                <c:pt idx="21">
                  <c:v>6.2068087569228034E-3</c:v>
                </c:pt>
                <c:pt idx="22">
                  <c:v>1.0641507528781583E-3</c:v>
                </c:pt>
                <c:pt idx="23">
                  <c:v>7.9450888995862554E-5</c:v>
                </c:pt>
                <c:pt idx="24">
                  <c:v>0.4587201564721044</c:v>
                </c:pt>
                <c:pt idx="25">
                  <c:v>0.29100353040509813</c:v>
                </c:pt>
                <c:pt idx="26">
                  <c:v>0.17227148181310323</c:v>
                </c:pt>
                <c:pt idx="27">
                  <c:v>6.1483672265974107E-2</c:v>
                </c:pt>
                <c:pt idx="28">
                  <c:v>1.6521159043720063E-2</c:v>
                </c:pt>
                <c:pt idx="29">
                  <c:v>0.50896670539412792</c:v>
                </c:pt>
                <c:pt idx="30">
                  <c:v>0.25241891791160465</c:v>
                </c:pt>
                <c:pt idx="31">
                  <c:v>0.14441928162693882</c:v>
                </c:pt>
                <c:pt idx="32">
                  <c:v>6.3849384112796129E-2</c:v>
                </c:pt>
                <c:pt idx="33">
                  <c:v>2.5325262009814772E-2</c:v>
                </c:pt>
                <c:pt idx="34">
                  <c:v>5.0204489447175787E-3</c:v>
                </c:pt>
                <c:pt idx="35">
                  <c:v>0.43457212207815288</c:v>
                </c:pt>
                <c:pt idx="36">
                  <c:v>0.30520360992935169</c:v>
                </c:pt>
                <c:pt idx="37">
                  <c:v>0.1640078619423431</c:v>
                </c:pt>
                <c:pt idx="38">
                  <c:v>7.1642707454205298E-2</c:v>
                </c:pt>
                <c:pt idx="39">
                  <c:v>2.4573698595946963E-2</c:v>
                </c:pt>
                <c:pt idx="40">
                  <c:v>0.26423880041418485</c:v>
                </c:pt>
                <c:pt idx="41">
                  <c:v>0.30082893008715006</c:v>
                </c:pt>
                <c:pt idx="42">
                  <c:v>0.26111221802011703</c:v>
                </c:pt>
                <c:pt idx="43">
                  <c:v>0.13006171022185375</c:v>
                </c:pt>
                <c:pt idx="44">
                  <c:v>4.3758341256694464E-2</c:v>
                </c:pt>
                <c:pt idx="45">
                  <c:v>0.2462311962867979</c:v>
                </c:pt>
                <c:pt idx="46">
                  <c:v>0.31894476407716432</c:v>
                </c:pt>
                <c:pt idx="47">
                  <c:v>0.29923148917855369</c:v>
                </c:pt>
                <c:pt idx="48">
                  <c:v>0.13559255045748406</c:v>
                </c:pt>
                <c:pt idx="49">
                  <c:v>0.24791520925019694</c:v>
                </c:pt>
                <c:pt idx="50">
                  <c:v>0.22804860741324787</c:v>
                </c:pt>
                <c:pt idx="51">
                  <c:v>0.21055855653053032</c:v>
                </c:pt>
                <c:pt idx="52">
                  <c:v>0.18250604080166033</c:v>
                </c:pt>
                <c:pt idx="53">
                  <c:v>9.7247427378460705E-2</c:v>
                </c:pt>
                <c:pt idx="54">
                  <c:v>3.3724158625903833E-2</c:v>
                </c:pt>
              </c:numCache>
            </c:numRef>
          </c:val>
          <c:extLst>
            <c:ext xmlns:c16="http://schemas.microsoft.com/office/drawing/2014/chart" uri="{C3380CC4-5D6E-409C-BE32-E72D297353CC}">
              <c16:uniqueId val="{00000000-DFF8-4132-AAF2-12DBBCFC339D}"/>
            </c:ext>
          </c:extLst>
        </c:ser>
        <c:dLbls>
          <c:showLegendKey val="0"/>
          <c:showVal val="0"/>
          <c:showCatName val="0"/>
          <c:showSerName val="0"/>
          <c:showPercent val="0"/>
          <c:showBubbleSize val="0"/>
        </c:dLbls>
        <c:gapWidth val="219"/>
        <c:overlap val="-27"/>
        <c:axId val="1003687264"/>
        <c:axId val="1003678144"/>
      </c:barChart>
      <c:catAx>
        <c:axId val="1003687264"/>
        <c:scaling>
          <c:orientation val="minMax"/>
        </c:scaling>
        <c:delete val="0"/>
        <c:axPos val="b"/>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003678144"/>
        <c:crosses val="autoZero"/>
        <c:auto val="1"/>
        <c:lblAlgn val="ctr"/>
        <c:lblOffset val="100"/>
        <c:noMultiLvlLbl val="0"/>
      </c:catAx>
      <c:valAx>
        <c:axId val="100367814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solidFill>
              <a:schemeClr val="tx1"/>
            </a:solidFill>
          </a:ln>
          <a:effectLst/>
        </c:spPr>
        <c:txPr>
          <a:bodyPr rot="-6000000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crossAx val="1003687264"/>
        <c:crosses val="autoZero"/>
        <c:crossBetween val="between"/>
        <c:majorUnit val="0.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400">
          <a:solidFill>
            <a:sysClr val="windowText" lastClr="000000"/>
          </a:solidFill>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 Id="rId9" Type="http://schemas.openxmlformats.org/officeDocument/2006/relationships/image" Target="../media/image10.png"/></Relationships>
</file>

<file path=xl/drawings/_rels/drawing3.xml.rels><?xml version="1.0" encoding="UTF-8" standalone="yes"?>
<Relationships xmlns="http://schemas.openxmlformats.org/package/2006/relationships"><Relationship Id="rId3" Type="http://schemas.openxmlformats.org/officeDocument/2006/relationships/image" Target="../media/image13.png"/><Relationship Id="rId2" Type="http://schemas.openxmlformats.org/officeDocument/2006/relationships/image" Target="../media/image12.png"/><Relationship Id="rId1" Type="http://schemas.openxmlformats.org/officeDocument/2006/relationships/image" Target="../media/image11.png"/><Relationship Id="rId6" Type="http://schemas.openxmlformats.org/officeDocument/2006/relationships/image" Target="../media/image16.png"/><Relationship Id="rId5" Type="http://schemas.openxmlformats.org/officeDocument/2006/relationships/image" Target="../media/image15.png"/><Relationship Id="rId4" Type="http://schemas.openxmlformats.org/officeDocument/2006/relationships/image" Target="../media/image14.png"/></Relationships>
</file>

<file path=xl/drawings/_rels/drawing4.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5.xml.rels><?xml version="1.0" encoding="UTF-8" standalone="yes"?>
<Relationships xmlns="http://schemas.openxmlformats.org/package/2006/relationships"><Relationship Id="rId2" Type="http://schemas.openxmlformats.org/officeDocument/2006/relationships/image" Target="../media/image18.png"/><Relationship Id="rId1" Type="http://schemas.openxmlformats.org/officeDocument/2006/relationships/image" Target="../media/image17.png"/></Relationships>
</file>

<file path=xl/drawings/drawing1.xml><?xml version="1.0" encoding="utf-8"?>
<xdr:wsDr xmlns:xdr="http://schemas.openxmlformats.org/drawingml/2006/spreadsheetDrawing" xmlns:a="http://schemas.openxmlformats.org/drawingml/2006/main">
  <xdr:twoCellAnchor editAs="oneCell">
    <xdr:from>
      <xdr:col>23</xdr:col>
      <xdr:colOff>493776</xdr:colOff>
      <xdr:row>1</xdr:row>
      <xdr:rowOff>402335</xdr:rowOff>
    </xdr:from>
    <xdr:to>
      <xdr:col>43</xdr:col>
      <xdr:colOff>425607</xdr:colOff>
      <xdr:row>40</xdr:row>
      <xdr:rowOff>124357</xdr:rowOff>
    </xdr:to>
    <xdr:pic>
      <xdr:nvPicPr>
        <xdr:cNvPr id="4" name="Picture 3">
          <a:extLst>
            <a:ext uri="{FF2B5EF4-FFF2-40B4-BE49-F238E27FC236}">
              <a16:creationId xmlns:a16="http://schemas.microsoft.com/office/drawing/2014/main" id="{3CAFCE6B-68E3-B68F-8B82-FC30A77E82A8}"/>
            </a:ext>
          </a:extLst>
        </xdr:cNvPr>
        <xdr:cNvPicPr>
          <a:picLocks noChangeAspect="1"/>
        </xdr:cNvPicPr>
      </xdr:nvPicPr>
      <xdr:blipFill>
        <a:blip xmlns:r="http://schemas.openxmlformats.org/officeDocument/2006/relationships" r:embed="rId1"/>
        <a:stretch>
          <a:fillRect/>
        </a:stretch>
      </xdr:blipFill>
      <xdr:spPr>
        <a:xfrm>
          <a:off x="20738591" y="603503"/>
          <a:ext cx="12733431" cy="809792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65837</xdr:colOff>
      <xdr:row>8</xdr:row>
      <xdr:rowOff>58522</xdr:rowOff>
    </xdr:from>
    <xdr:to>
      <xdr:col>9</xdr:col>
      <xdr:colOff>151664</xdr:colOff>
      <xdr:row>30</xdr:row>
      <xdr:rowOff>85192</xdr:rowOff>
    </xdr:to>
    <xdr:pic>
      <xdr:nvPicPr>
        <xdr:cNvPr id="2" name="Picture 1" descr="A screenshot of a computer screen&#10;&#10;Description automatically generated">
          <a:extLst>
            <a:ext uri="{FF2B5EF4-FFF2-40B4-BE49-F238E27FC236}">
              <a16:creationId xmlns:a16="http://schemas.microsoft.com/office/drawing/2014/main" id="{825154DD-57CD-5967-5EAD-C516590C05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5837" y="1521562"/>
          <a:ext cx="5879465" cy="4050030"/>
        </a:xfrm>
        <a:prstGeom prst="rect">
          <a:avLst/>
        </a:prstGeom>
        <a:noFill/>
        <a:ln>
          <a:solidFill>
            <a:schemeClr val="tx1"/>
          </a:solidFill>
        </a:ln>
      </xdr:spPr>
    </xdr:pic>
    <xdr:clientData/>
  </xdr:twoCellAnchor>
  <xdr:twoCellAnchor>
    <xdr:from>
      <xdr:col>11</xdr:col>
      <xdr:colOff>530352</xdr:colOff>
      <xdr:row>4</xdr:row>
      <xdr:rowOff>9144</xdr:rowOff>
    </xdr:from>
    <xdr:to>
      <xdr:col>17</xdr:col>
      <xdr:colOff>372618</xdr:colOff>
      <xdr:row>5</xdr:row>
      <xdr:rowOff>100584</xdr:rowOff>
    </xdr:to>
    <xdr:pic>
      <xdr:nvPicPr>
        <xdr:cNvPr id="10" name="Picture 9">
          <a:extLst>
            <a:ext uri="{FF2B5EF4-FFF2-40B4-BE49-F238E27FC236}">
              <a16:creationId xmlns:a16="http://schemas.microsoft.com/office/drawing/2014/main" id="{4C651211-7964-4B83-335A-10D28500250E}"/>
            </a:ext>
          </a:extLst>
        </xdr:cNvPr>
        <xdr:cNvPicPr>
          <a:picLocks noChangeAspect="1" noChangeArrowheads="1"/>
        </xdr:cNvPicPr>
      </xdr:nvPicPr>
      <xdr:blipFill>
        <a:blip xmlns:r="http://schemas.openxmlformats.org/officeDocument/2006/relationships" r:embed="rId2">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571232" y="749808"/>
          <a:ext cx="3893059" cy="274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310896</xdr:colOff>
      <xdr:row>8</xdr:row>
      <xdr:rowOff>54864</xdr:rowOff>
    </xdr:from>
    <xdr:to>
      <xdr:col>17</xdr:col>
      <xdr:colOff>212247</xdr:colOff>
      <xdr:row>9</xdr:row>
      <xdr:rowOff>118872</xdr:rowOff>
    </xdr:to>
    <xdr:pic>
      <xdr:nvPicPr>
        <xdr:cNvPr id="11" name="Picture 10">
          <a:extLst>
            <a:ext uri="{FF2B5EF4-FFF2-40B4-BE49-F238E27FC236}">
              <a16:creationId xmlns:a16="http://schemas.microsoft.com/office/drawing/2014/main" id="{21EDD874-7249-C171-7F9D-6FBA8FF46711}"/>
            </a:ext>
          </a:extLst>
        </xdr:cNvPr>
        <xdr:cNvPicPr>
          <a:picLocks noChangeAspect="1" noChangeArrowheads="1"/>
        </xdr:cNvPicPr>
      </xdr:nvPicPr>
      <xdr:blipFill>
        <a:blip xmlns:r="http://schemas.openxmlformats.org/officeDocument/2006/relationships" r:embed="rId3">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351776" y="1527048"/>
          <a:ext cx="3952144" cy="246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649223</xdr:colOff>
      <xdr:row>12</xdr:row>
      <xdr:rowOff>18288</xdr:rowOff>
    </xdr:from>
    <xdr:to>
      <xdr:col>16</xdr:col>
      <xdr:colOff>488321</xdr:colOff>
      <xdr:row>13</xdr:row>
      <xdr:rowOff>109728</xdr:rowOff>
    </xdr:to>
    <xdr:pic>
      <xdr:nvPicPr>
        <xdr:cNvPr id="12" name="Picture 11">
          <a:extLst>
            <a:ext uri="{FF2B5EF4-FFF2-40B4-BE49-F238E27FC236}">
              <a16:creationId xmlns:a16="http://schemas.microsoft.com/office/drawing/2014/main" id="{84B6CC49-EE45-6F8E-BA6C-D601BB2DE896}"/>
            </a:ext>
          </a:extLst>
        </xdr:cNvPr>
        <xdr:cNvPicPr>
          <a:picLocks noChangeAspect="1" noChangeArrowheads="1"/>
        </xdr:cNvPicPr>
      </xdr:nvPicPr>
      <xdr:blipFill>
        <a:blip xmlns:r="http://schemas.openxmlformats.org/officeDocument/2006/relationships" r:embed="rId4">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690103" y="2221992"/>
          <a:ext cx="3249811" cy="2743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274320</xdr:colOff>
      <xdr:row>19</xdr:row>
      <xdr:rowOff>27432</xdr:rowOff>
    </xdr:from>
    <xdr:to>
      <xdr:col>18</xdr:col>
      <xdr:colOff>427537</xdr:colOff>
      <xdr:row>20</xdr:row>
      <xdr:rowOff>131674</xdr:rowOff>
    </xdr:to>
    <xdr:pic>
      <xdr:nvPicPr>
        <xdr:cNvPr id="13" name="Picture 12">
          <a:extLst>
            <a:ext uri="{FF2B5EF4-FFF2-40B4-BE49-F238E27FC236}">
              <a16:creationId xmlns:a16="http://schemas.microsoft.com/office/drawing/2014/main" id="{D3371CBB-7AB3-2538-2625-AAA01CC648AE}"/>
            </a:ext>
          </a:extLst>
        </xdr:cNvPr>
        <xdr:cNvPicPr>
          <a:picLocks noChangeAspect="1" noChangeArrowheads="1"/>
        </xdr:cNvPicPr>
      </xdr:nvPicPr>
      <xdr:blipFill>
        <a:blip xmlns:r="http://schemas.openxmlformats.org/officeDocument/2006/relationships" r:embed="rId5">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315200" y="3511296"/>
          <a:ext cx="4844090" cy="28712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777240</xdr:colOff>
      <xdr:row>22</xdr:row>
      <xdr:rowOff>137160</xdr:rowOff>
    </xdr:from>
    <xdr:to>
      <xdr:col>17</xdr:col>
      <xdr:colOff>161241</xdr:colOff>
      <xdr:row>24</xdr:row>
      <xdr:rowOff>54864</xdr:rowOff>
    </xdr:to>
    <xdr:pic>
      <xdr:nvPicPr>
        <xdr:cNvPr id="14" name="Picture 13">
          <a:extLst>
            <a:ext uri="{FF2B5EF4-FFF2-40B4-BE49-F238E27FC236}">
              <a16:creationId xmlns:a16="http://schemas.microsoft.com/office/drawing/2014/main" id="{AECE75E4-75EE-BBF6-C1B6-4E8D952B4E19}"/>
            </a:ext>
          </a:extLst>
        </xdr:cNvPr>
        <xdr:cNvPicPr>
          <a:picLocks noChangeAspect="1" noChangeArrowheads="1"/>
        </xdr:cNvPicPr>
      </xdr:nvPicPr>
      <xdr:blipFill>
        <a:blip xmlns:r="http://schemas.openxmlformats.org/officeDocument/2006/relationships" r:embed="rId6">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818120" y="4169664"/>
          <a:ext cx="3434794" cy="28346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12</xdr:col>
      <xdr:colOff>182879</xdr:colOff>
      <xdr:row>29</xdr:row>
      <xdr:rowOff>9144</xdr:rowOff>
    </xdr:from>
    <xdr:to>
      <xdr:col>17</xdr:col>
      <xdr:colOff>243917</xdr:colOff>
      <xdr:row>30</xdr:row>
      <xdr:rowOff>27432</xdr:rowOff>
    </xdr:to>
    <xdr:pic>
      <xdr:nvPicPr>
        <xdr:cNvPr id="15" name="Picture 14">
          <a:extLst>
            <a:ext uri="{FF2B5EF4-FFF2-40B4-BE49-F238E27FC236}">
              <a16:creationId xmlns:a16="http://schemas.microsoft.com/office/drawing/2014/main" id="{6C2ADF79-253D-BA92-3541-3C5FE63FC890}"/>
            </a:ext>
          </a:extLst>
        </xdr:cNvPr>
        <xdr:cNvPicPr>
          <a:picLocks noChangeAspect="1" noChangeArrowheads="1"/>
        </xdr:cNvPicPr>
      </xdr:nvPicPr>
      <xdr:blipFill>
        <a:blip xmlns:r="http://schemas.openxmlformats.org/officeDocument/2006/relationships" r:embed="rId7">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074152" y="5321808"/>
          <a:ext cx="3261438" cy="20116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11</xdr:col>
      <xdr:colOff>73152</xdr:colOff>
      <xdr:row>37</xdr:row>
      <xdr:rowOff>100583</xdr:rowOff>
    </xdr:from>
    <xdr:to>
      <xdr:col>19</xdr:col>
      <xdr:colOff>115839</xdr:colOff>
      <xdr:row>39</xdr:row>
      <xdr:rowOff>49378</xdr:rowOff>
    </xdr:to>
    <xdr:pic>
      <xdr:nvPicPr>
        <xdr:cNvPr id="16" name="Picture 15">
          <a:extLst>
            <a:ext uri="{FF2B5EF4-FFF2-40B4-BE49-F238E27FC236}">
              <a16:creationId xmlns:a16="http://schemas.microsoft.com/office/drawing/2014/main" id="{F7FF56B8-AC6E-FEBF-C8E2-FF3F9AC7430D}"/>
            </a:ext>
          </a:extLst>
        </xdr:cNvPr>
        <xdr:cNvPicPr>
          <a:picLocks noChangeAspect="1" noChangeArrowheads="1"/>
        </xdr:cNvPicPr>
      </xdr:nvPicPr>
      <xdr:blipFill>
        <a:blip xmlns:r="http://schemas.openxmlformats.org/officeDocument/2006/relationships" r:embed="rId8">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7114032" y="6894576"/>
          <a:ext cx="5373640" cy="3145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22</xdr:col>
      <xdr:colOff>539496</xdr:colOff>
      <xdr:row>0</xdr:row>
      <xdr:rowOff>82296</xdr:rowOff>
    </xdr:from>
    <xdr:to>
      <xdr:col>28</xdr:col>
      <xdr:colOff>585215</xdr:colOff>
      <xdr:row>30</xdr:row>
      <xdr:rowOff>176518</xdr:rowOff>
    </xdr:to>
    <xdr:pic>
      <xdr:nvPicPr>
        <xdr:cNvPr id="20" name="Picture 1" descr="A graph of response factor&#10;&#10;Description automatically generated">
          <a:extLst>
            <a:ext uri="{FF2B5EF4-FFF2-40B4-BE49-F238E27FC236}">
              <a16:creationId xmlns:a16="http://schemas.microsoft.com/office/drawing/2014/main" id="{009909F1-C1C0-B534-0760-0D6820F630E8}"/>
            </a:ext>
          </a:extLst>
        </xdr:cNvPr>
        <xdr:cNvPicPr>
          <a:picLocks noChangeAspect="1" noChangeArrowheads="1"/>
        </xdr:cNvPicPr>
      </xdr:nvPicPr>
      <xdr:blipFill>
        <a:blip xmlns:r="http://schemas.openxmlformats.org/officeDocument/2006/relationships" r:embed="rId9">
          <a:extLst>
            <a:ext uri="{28A0092B-C50C-407E-A947-70E740481C1C}">
              <a14:useLocalDpi xmlns:a14="http://schemas.microsoft.com/office/drawing/2010/main" val="0"/>
            </a:ext>
          </a:extLst>
        </a:blip>
        <a:srcRect/>
        <a:stretch>
          <a:fillRect/>
        </a:stretch>
      </xdr:blipFill>
      <xdr:spPr bwMode="auto">
        <a:xfrm>
          <a:off x="14831569" y="82296"/>
          <a:ext cx="3886199" cy="558976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80467</xdr:colOff>
      <xdr:row>4</xdr:row>
      <xdr:rowOff>122204</xdr:rowOff>
    </xdr:from>
    <xdr:to>
      <xdr:col>5</xdr:col>
      <xdr:colOff>343814</xdr:colOff>
      <xdr:row>24</xdr:row>
      <xdr:rowOff>28511</xdr:rowOff>
    </xdr:to>
    <xdr:pic>
      <xdr:nvPicPr>
        <xdr:cNvPr id="3" name="Picture 2">
          <a:extLst>
            <a:ext uri="{FF2B5EF4-FFF2-40B4-BE49-F238E27FC236}">
              <a16:creationId xmlns:a16="http://schemas.microsoft.com/office/drawing/2014/main" id="{49F9FF18-38A2-58D8-B7E9-87CEF1AB903E}"/>
            </a:ext>
          </a:extLst>
        </xdr:cNvPr>
        <xdr:cNvPicPr>
          <a:picLocks noChangeAspect="1"/>
        </xdr:cNvPicPr>
      </xdr:nvPicPr>
      <xdr:blipFill>
        <a:blip xmlns:r="http://schemas.openxmlformats.org/officeDocument/2006/relationships" r:embed="rId1"/>
        <a:stretch>
          <a:fillRect/>
        </a:stretch>
      </xdr:blipFill>
      <xdr:spPr>
        <a:xfrm>
          <a:off x="724205" y="1146332"/>
          <a:ext cx="2838297" cy="3563907"/>
        </a:xfrm>
        <a:prstGeom prst="rect">
          <a:avLst/>
        </a:prstGeom>
      </xdr:spPr>
    </xdr:pic>
    <xdr:clientData/>
  </xdr:twoCellAnchor>
  <xdr:twoCellAnchor editAs="oneCell">
    <xdr:from>
      <xdr:col>11</xdr:col>
      <xdr:colOff>501613</xdr:colOff>
      <xdr:row>4</xdr:row>
      <xdr:rowOff>10449</xdr:rowOff>
    </xdr:from>
    <xdr:to>
      <xdr:col>16</xdr:col>
      <xdr:colOff>229906</xdr:colOff>
      <xdr:row>15</xdr:row>
      <xdr:rowOff>134124</xdr:rowOff>
    </xdr:to>
    <xdr:pic>
      <xdr:nvPicPr>
        <xdr:cNvPr id="25" name="Picture 24">
          <a:extLst>
            <a:ext uri="{FF2B5EF4-FFF2-40B4-BE49-F238E27FC236}">
              <a16:creationId xmlns:a16="http://schemas.microsoft.com/office/drawing/2014/main" id="{296213AD-667B-15C2-AEA4-4ABC0D5B5DA2}"/>
            </a:ext>
          </a:extLst>
        </xdr:cNvPr>
        <xdr:cNvPicPr>
          <a:picLocks noChangeAspect="1"/>
        </xdr:cNvPicPr>
      </xdr:nvPicPr>
      <xdr:blipFill>
        <a:blip xmlns:r="http://schemas.openxmlformats.org/officeDocument/2006/relationships" r:embed="rId2"/>
        <a:stretch>
          <a:fillRect/>
        </a:stretch>
      </xdr:blipFill>
      <xdr:spPr>
        <a:xfrm>
          <a:off x="7628707" y="1034578"/>
          <a:ext cx="2967882" cy="2192830"/>
        </a:xfrm>
        <a:prstGeom prst="rect">
          <a:avLst/>
        </a:prstGeom>
      </xdr:spPr>
    </xdr:pic>
    <xdr:clientData/>
  </xdr:twoCellAnchor>
  <xdr:twoCellAnchor editAs="oneCell">
    <xdr:from>
      <xdr:col>16</xdr:col>
      <xdr:colOff>229905</xdr:colOff>
      <xdr:row>4</xdr:row>
      <xdr:rowOff>20901</xdr:rowOff>
    </xdr:from>
    <xdr:to>
      <xdr:col>20</xdr:col>
      <xdr:colOff>639341</xdr:colOff>
      <xdr:row>15</xdr:row>
      <xdr:rowOff>146305</xdr:rowOff>
    </xdr:to>
    <xdr:pic>
      <xdr:nvPicPr>
        <xdr:cNvPr id="26" name="Picture 25">
          <a:extLst>
            <a:ext uri="{FF2B5EF4-FFF2-40B4-BE49-F238E27FC236}">
              <a16:creationId xmlns:a16="http://schemas.microsoft.com/office/drawing/2014/main" id="{15D170E4-C770-71F1-E4FE-CFE8D24BC3A7}"/>
            </a:ext>
          </a:extLst>
        </xdr:cNvPr>
        <xdr:cNvPicPr>
          <a:picLocks noChangeAspect="1"/>
        </xdr:cNvPicPr>
      </xdr:nvPicPr>
      <xdr:blipFill>
        <a:blip xmlns:r="http://schemas.openxmlformats.org/officeDocument/2006/relationships" r:embed="rId3"/>
        <a:stretch>
          <a:fillRect/>
        </a:stretch>
      </xdr:blipFill>
      <xdr:spPr>
        <a:xfrm>
          <a:off x="10596588" y="1045030"/>
          <a:ext cx="3001107" cy="2194559"/>
        </a:xfrm>
        <a:prstGeom prst="rect">
          <a:avLst/>
        </a:prstGeom>
      </xdr:spPr>
    </xdr:pic>
    <xdr:clientData/>
  </xdr:twoCellAnchor>
  <xdr:twoCellAnchor editAs="oneCell">
    <xdr:from>
      <xdr:col>11</xdr:col>
      <xdr:colOff>522515</xdr:colOff>
      <xdr:row>15</xdr:row>
      <xdr:rowOff>146305</xdr:rowOff>
    </xdr:from>
    <xdr:to>
      <xdr:col>16</xdr:col>
      <xdr:colOff>198556</xdr:colOff>
      <xdr:row>27</xdr:row>
      <xdr:rowOff>75765</xdr:rowOff>
    </xdr:to>
    <xdr:pic>
      <xdr:nvPicPr>
        <xdr:cNvPr id="27" name="Picture 26">
          <a:extLst>
            <a:ext uri="{FF2B5EF4-FFF2-40B4-BE49-F238E27FC236}">
              <a16:creationId xmlns:a16="http://schemas.microsoft.com/office/drawing/2014/main" id="{EB9EAC3E-7D19-8BCC-41FD-16A0864F6668}"/>
            </a:ext>
          </a:extLst>
        </xdr:cNvPr>
        <xdr:cNvPicPr>
          <a:picLocks noChangeAspect="1"/>
        </xdr:cNvPicPr>
      </xdr:nvPicPr>
      <xdr:blipFill>
        <a:blip xmlns:r="http://schemas.openxmlformats.org/officeDocument/2006/relationships" r:embed="rId4"/>
        <a:stretch>
          <a:fillRect/>
        </a:stretch>
      </xdr:blipFill>
      <xdr:spPr>
        <a:xfrm>
          <a:off x="7649609" y="3239589"/>
          <a:ext cx="2915630" cy="2186722"/>
        </a:xfrm>
        <a:prstGeom prst="rect">
          <a:avLst/>
        </a:prstGeom>
      </xdr:spPr>
    </xdr:pic>
    <xdr:clientData/>
  </xdr:twoCellAnchor>
  <xdr:twoCellAnchor editAs="oneCell">
    <xdr:from>
      <xdr:col>16</xdr:col>
      <xdr:colOff>219457</xdr:colOff>
      <xdr:row>15</xdr:row>
      <xdr:rowOff>146304</xdr:rowOff>
    </xdr:from>
    <xdr:to>
      <xdr:col>21</xdr:col>
      <xdr:colOff>238603</xdr:colOff>
      <xdr:row>27</xdr:row>
      <xdr:rowOff>94053</xdr:rowOff>
    </xdr:to>
    <xdr:pic>
      <xdr:nvPicPr>
        <xdr:cNvPr id="28" name="Picture 27">
          <a:extLst>
            <a:ext uri="{FF2B5EF4-FFF2-40B4-BE49-F238E27FC236}">
              <a16:creationId xmlns:a16="http://schemas.microsoft.com/office/drawing/2014/main" id="{4B7527C5-212B-FA46-4EC9-6CBB8657DB96}"/>
            </a:ext>
          </a:extLst>
        </xdr:cNvPr>
        <xdr:cNvPicPr>
          <a:picLocks noChangeAspect="1"/>
        </xdr:cNvPicPr>
      </xdr:nvPicPr>
      <xdr:blipFill>
        <a:blip xmlns:r="http://schemas.openxmlformats.org/officeDocument/2006/relationships" r:embed="rId5"/>
        <a:stretch>
          <a:fillRect/>
        </a:stretch>
      </xdr:blipFill>
      <xdr:spPr>
        <a:xfrm>
          <a:off x="10586140" y="3239588"/>
          <a:ext cx="3258734" cy="2205011"/>
        </a:xfrm>
        <a:prstGeom prst="rect">
          <a:avLst/>
        </a:prstGeom>
      </xdr:spPr>
    </xdr:pic>
    <xdr:clientData/>
  </xdr:twoCellAnchor>
  <xdr:twoCellAnchor editAs="oneCell">
    <xdr:from>
      <xdr:col>11</xdr:col>
      <xdr:colOff>407562</xdr:colOff>
      <xdr:row>27</xdr:row>
      <xdr:rowOff>135854</xdr:rowOff>
    </xdr:from>
    <xdr:to>
      <xdr:col>16</xdr:col>
      <xdr:colOff>289396</xdr:colOff>
      <xdr:row>38</xdr:row>
      <xdr:rowOff>139517</xdr:rowOff>
    </xdr:to>
    <xdr:pic>
      <xdr:nvPicPr>
        <xdr:cNvPr id="29" name="Picture 28">
          <a:extLst>
            <a:ext uri="{FF2B5EF4-FFF2-40B4-BE49-F238E27FC236}">
              <a16:creationId xmlns:a16="http://schemas.microsoft.com/office/drawing/2014/main" id="{887CF11B-4332-6C6F-5CC7-243617450F96}"/>
            </a:ext>
          </a:extLst>
        </xdr:cNvPr>
        <xdr:cNvPicPr>
          <a:picLocks noChangeAspect="1"/>
        </xdr:cNvPicPr>
      </xdr:nvPicPr>
      <xdr:blipFill>
        <a:blip xmlns:r="http://schemas.openxmlformats.org/officeDocument/2006/relationships" r:embed="rId6"/>
        <a:stretch>
          <a:fillRect/>
        </a:stretch>
      </xdr:blipFill>
      <xdr:spPr>
        <a:xfrm>
          <a:off x="7534656" y="5486400"/>
          <a:ext cx="3121423" cy="20728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2</xdr:row>
      <xdr:rowOff>18288</xdr:rowOff>
    </xdr:from>
    <xdr:to>
      <xdr:col>25</xdr:col>
      <xdr:colOff>310896</xdr:colOff>
      <xdr:row>22</xdr:row>
      <xdr:rowOff>91440</xdr:rowOff>
    </xdr:to>
    <xdr:graphicFrame macro="">
      <xdr:nvGraphicFramePr>
        <xdr:cNvPr id="3" name="Chart 2">
          <a:extLst>
            <a:ext uri="{FF2B5EF4-FFF2-40B4-BE49-F238E27FC236}">
              <a16:creationId xmlns:a16="http://schemas.microsoft.com/office/drawing/2014/main" id="{7F2FD86B-1BA5-4FC3-9E83-2DF6F8AD2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23</xdr:row>
      <xdr:rowOff>18982</xdr:rowOff>
    </xdr:from>
    <xdr:to>
      <xdr:col>27</xdr:col>
      <xdr:colOff>367881</xdr:colOff>
      <xdr:row>46</xdr:row>
      <xdr:rowOff>171207</xdr:rowOff>
    </xdr:to>
    <xdr:graphicFrame macro="">
      <xdr:nvGraphicFramePr>
        <xdr:cNvPr id="4" name="Chart 3">
          <a:extLst>
            <a:ext uri="{FF2B5EF4-FFF2-40B4-BE49-F238E27FC236}">
              <a16:creationId xmlns:a16="http://schemas.microsoft.com/office/drawing/2014/main" id="{66027007-70B8-4B78-A48A-FEF45A55FC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28</xdr:col>
      <xdr:colOff>155642</xdr:colOff>
      <xdr:row>22</xdr:row>
      <xdr:rowOff>158171</xdr:rowOff>
    </xdr:from>
    <xdr:to>
      <xdr:col>56</xdr:col>
      <xdr:colOff>269436</xdr:colOff>
      <xdr:row>46</xdr:row>
      <xdr:rowOff>65718</xdr:rowOff>
    </xdr:to>
    <xdr:graphicFrame macro="">
      <xdr:nvGraphicFramePr>
        <xdr:cNvPr id="5" name="Chart 4">
          <a:extLst>
            <a:ext uri="{FF2B5EF4-FFF2-40B4-BE49-F238E27FC236}">
              <a16:creationId xmlns:a16="http://schemas.microsoft.com/office/drawing/2014/main" id="{D761B031-64F7-4DF7-A639-5CCD30A13BC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0</xdr:colOff>
      <xdr:row>47</xdr:row>
      <xdr:rowOff>186131</xdr:rowOff>
    </xdr:from>
    <xdr:to>
      <xdr:col>20</xdr:col>
      <xdr:colOff>605536</xdr:colOff>
      <xdr:row>69</xdr:row>
      <xdr:rowOff>133300</xdr:rowOff>
    </xdr:to>
    <xdr:graphicFrame macro="">
      <xdr:nvGraphicFramePr>
        <xdr:cNvPr id="6" name="Chart 5">
          <a:extLst>
            <a:ext uri="{FF2B5EF4-FFF2-40B4-BE49-F238E27FC236}">
              <a16:creationId xmlns:a16="http://schemas.microsoft.com/office/drawing/2014/main" id="{9DEC722B-0310-4C3E-90B0-7C5F4078EB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70306</xdr:colOff>
      <xdr:row>73</xdr:row>
      <xdr:rowOff>149963</xdr:rowOff>
    </xdr:from>
    <xdr:to>
      <xdr:col>10</xdr:col>
      <xdr:colOff>263347</xdr:colOff>
      <xdr:row>102</xdr:row>
      <xdr:rowOff>9754</xdr:rowOff>
    </xdr:to>
    <xdr:graphicFrame macro="">
      <xdr:nvGraphicFramePr>
        <xdr:cNvPr id="7" name="Chart 6">
          <a:extLst>
            <a:ext uri="{FF2B5EF4-FFF2-40B4-BE49-F238E27FC236}">
              <a16:creationId xmlns:a16="http://schemas.microsoft.com/office/drawing/2014/main" id="{54F1A11E-81BF-42CB-8C94-C3B67E5E98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28</xdr:col>
      <xdr:colOff>243838</xdr:colOff>
      <xdr:row>1</xdr:row>
      <xdr:rowOff>33324</xdr:rowOff>
    </xdr:from>
    <xdr:to>
      <xdr:col>52</xdr:col>
      <xdr:colOff>298705</xdr:colOff>
      <xdr:row>21</xdr:row>
      <xdr:rowOff>170687</xdr:rowOff>
    </xdr:to>
    <xdr:graphicFrame macro="">
      <xdr:nvGraphicFramePr>
        <xdr:cNvPr id="8" name="Chart 7">
          <a:extLst>
            <a:ext uri="{FF2B5EF4-FFF2-40B4-BE49-F238E27FC236}">
              <a16:creationId xmlns:a16="http://schemas.microsoft.com/office/drawing/2014/main" id="{09E4A25B-8D73-4446-9FF7-96AE11B19D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25</xdr:col>
      <xdr:colOff>0</xdr:colOff>
      <xdr:row>50</xdr:row>
      <xdr:rowOff>0</xdr:rowOff>
    </xdr:from>
    <xdr:to>
      <xdr:col>47</xdr:col>
      <xdr:colOff>268225</xdr:colOff>
      <xdr:row>71</xdr:row>
      <xdr:rowOff>146303</xdr:rowOff>
    </xdr:to>
    <xdr:graphicFrame macro="">
      <xdr:nvGraphicFramePr>
        <xdr:cNvPr id="9" name="Chart 8">
          <a:extLst>
            <a:ext uri="{FF2B5EF4-FFF2-40B4-BE49-F238E27FC236}">
              <a16:creationId xmlns:a16="http://schemas.microsoft.com/office/drawing/2014/main" id="{5C88AFB4-000A-401D-93F8-BC0417784A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14</xdr:col>
      <xdr:colOff>292606</xdr:colOff>
      <xdr:row>73</xdr:row>
      <xdr:rowOff>73149</xdr:rowOff>
    </xdr:from>
    <xdr:to>
      <xdr:col>35</xdr:col>
      <xdr:colOff>463296</xdr:colOff>
      <xdr:row>102</xdr:row>
      <xdr:rowOff>170688</xdr:rowOff>
    </xdr:to>
    <xdr:graphicFrame macro="">
      <xdr:nvGraphicFramePr>
        <xdr:cNvPr id="12" name="Chart 11">
          <a:extLst>
            <a:ext uri="{FF2B5EF4-FFF2-40B4-BE49-F238E27FC236}">
              <a16:creationId xmlns:a16="http://schemas.microsoft.com/office/drawing/2014/main" id="{CD780759-88ED-4858-A48F-A14936D05B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93269</xdr:colOff>
      <xdr:row>9</xdr:row>
      <xdr:rowOff>32917</xdr:rowOff>
    </xdr:from>
    <xdr:to>
      <xdr:col>20</xdr:col>
      <xdr:colOff>228600</xdr:colOff>
      <xdr:row>35</xdr:row>
      <xdr:rowOff>3656</xdr:rowOff>
    </xdr:to>
    <xdr:pic>
      <xdr:nvPicPr>
        <xdr:cNvPr id="2" name="Picture 1" descr="Uploaded image">
          <a:extLst>
            <a:ext uri="{FF2B5EF4-FFF2-40B4-BE49-F238E27FC236}">
              <a16:creationId xmlns:a16="http://schemas.microsoft.com/office/drawing/2014/main" id="{7E4EE08F-B4B8-11DD-2E9F-6944488F473E}"/>
            </a:ext>
          </a:extLst>
        </xdr:cNvPr>
        <xdr:cNvPicPr>
          <a:picLocks noChangeAspect="1" noChangeArrowheads="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5000"/>
        <a:stretch>
          <a:fillRect/>
        </a:stretch>
      </xdr:blipFill>
      <xdr:spPr bwMode="auto">
        <a:xfrm>
          <a:off x="9054389" y="1678837"/>
          <a:ext cx="3975811" cy="4725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438912</xdr:colOff>
      <xdr:row>10</xdr:row>
      <xdr:rowOff>155448</xdr:rowOff>
    </xdr:from>
    <xdr:to>
      <xdr:col>9</xdr:col>
      <xdr:colOff>261604</xdr:colOff>
      <xdr:row>30</xdr:row>
      <xdr:rowOff>43131</xdr:rowOff>
    </xdr:to>
    <xdr:pic>
      <xdr:nvPicPr>
        <xdr:cNvPr id="5" name="Picture 4">
          <a:extLst>
            <a:ext uri="{FF2B5EF4-FFF2-40B4-BE49-F238E27FC236}">
              <a16:creationId xmlns:a16="http://schemas.microsoft.com/office/drawing/2014/main" id="{12A4C612-B2B3-C22E-811E-FD94EF20B5ED}"/>
            </a:ext>
          </a:extLst>
        </xdr:cNvPr>
        <xdr:cNvPicPr>
          <a:picLocks noChangeAspect="1"/>
        </xdr:cNvPicPr>
      </xdr:nvPicPr>
      <xdr:blipFill>
        <a:blip xmlns:r="http://schemas.openxmlformats.org/officeDocument/2006/relationships" r:embed="rId2"/>
        <a:stretch>
          <a:fillRect/>
        </a:stretch>
      </xdr:blipFill>
      <xdr:spPr>
        <a:xfrm>
          <a:off x="438912" y="1984248"/>
          <a:ext cx="5583412" cy="354528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12</xdr:col>
      <xdr:colOff>18444</xdr:colOff>
      <xdr:row>34</xdr:row>
      <xdr:rowOff>139177</xdr:rowOff>
    </xdr:from>
    <xdr:to>
      <xdr:col>12</xdr:col>
      <xdr:colOff>901870</xdr:colOff>
      <xdr:row>36</xdr:row>
      <xdr:rowOff>125544</xdr:rowOff>
    </xdr:to>
    <xdr:sp macro="" textlink="">
      <xdr:nvSpPr>
        <xdr:cNvPr id="15" name="Right Arrow 18">
          <a:extLst>
            <a:ext uri="{FF2B5EF4-FFF2-40B4-BE49-F238E27FC236}">
              <a16:creationId xmlns:a16="http://schemas.microsoft.com/office/drawing/2014/main" id="{2C033B66-9468-4FCD-B06A-79A984E344C6}"/>
            </a:ext>
          </a:extLst>
        </xdr:cNvPr>
        <xdr:cNvSpPr/>
      </xdr:nvSpPr>
      <xdr:spPr>
        <a:xfrm>
          <a:off x="17538348" y="22648047"/>
          <a:ext cx="883426" cy="308236"/>
        </a:xfrm>
        <a:prstGeom prst="rightArrow">
          <a:avLst/>
        </a:prstGeom>
        <a:solidFill>
          <a:schemeClr val="accent5">
            <a:lumMod val="20000"/>
            <a:lumOff val="80000"/>
          </a:schemeClr>
        </a:solidFill>
      </xdr:spPr>
      <xdr:style>
        <a:lnRef idx="1">
          <a:schemeClr val="dk1"/>
        </a:lnRef>
        <a:fillRef idx="2">
          <a:schemeClr val="dk1"/>
        </a:fillRef>
        <a:effectRef idx="1">
          <a:schemeClr val="dk1"/>
        </a:effectRef>
        <a:fontRef idx="minor">
          <a:schemeClr val="dk1"/>
        </a:fontRef>
      </xdr:style>
      <xdr:txBody>
        <a:bodyPr vertOverflow="clip" horzOverflow="clip" rtlCol="0" anchor="t"/>
        <a:lstStyle/>
        <a:p>
          <a:pPr algn="l"/>
          <a:endParaRPr lang="en-US" sz="1100"/>
        </a:p>
      </xdr:txBody>
    </xdr:sp>
    <xdr:clientData/>
  </xdr:twoCellAnchor>
  <xdr:twoCellAnchor>
    <xdr:from>
      <xdr:col>0</xdr:col>
      <xdr:colOff>101601</xdr:colOff>
      <xdr:row>164</xdr:row>
      <xdr:rowOff>88901</xdr:rowOff>
    </xdr:from>
    <xdr:to>
      <xdr:col>1</xdr:col>
      <xdr:colOff>3190321</xdr:colOff>
      <xdr:row>164</xdr:row>
      <xdr:rowOff>115712</xdr:rowOff>
    </xdr:to>
    <xdr:cxnSp macro="">
      <xdr:nvCxnSpPr>
        <xdr:cNvPr id="29" name="Straight Arrow Connector 28">
          <a:extLst>
            <a:ext uri="{FF2B5EF4-FFF2-40B4-BE49-F238E27FC236}">
              <a16:creationId xmlns:a16="http://schemas.microsoft.com/office/drawing/2014/main" id="{D4DC697C-5813-4D17-B350-C7A004B8B3BA}"/>
            </a:ext>
          </a:extLst>
        </xdr:cNvPr>
        <xdr:cNvCxnSpPr/>
      </xdr:nvCxnSpPr>
      <xdr:spPr>
        <a:xfrm flipH="1" flipV="1">
          <a:off x="101601" y="48435058"/>
          <a:ext cx="3242340" cy="26811"/>
        </a:xfrm>
        <a:prstGeom prst="straightConnector1">
          <a:avLst/>
        </a:prstGeom>
        <a:ln>
          <a:headEnd type="none" w="med" len="med"/>
          <a:tailEnd type="arrow" w="med" len="med"/>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SainiA/Dropbox/1.%20Env%20Canada/work/6.Cl-Paraffin/CMP%20Research/Selene/Results/CP_congener_ng%20sampl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ainiA/Dropbox/1.%20Env%20Canada/work/6.Cl-Paraffin/CMP%20Research/Selene/Results/2024_v1_Template%20for%20calculating%20PUF%20and%20SIP%20disk%20sample%20air%20volumes_CP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_results_by_congener"/>
      <sheetName val="Original"/>
      <sheetName val="Sheet1"/>
    </sheetNames>
    <sheetDataSet>
      <sheetData sheetId="0"/>
      <sheetData sheetId="1"/>
      <sheetData sheetId="2">
        <row r="1">
          <cell r="E1" t="str">
            <v>congenerConc (ng/sample)</v>
          </cell>
        </row>
        <row r="2">
          <cell r="C2" t="str">
            <v>C10</v>
          </cell>
          <cell r="D2" t="str">
            <v>Cl6</v>
          </cell>
          <cell r="E2">
            <v>0.37235191924021155</v>
          </cell>
        </row>
        <row r="3">
          <cell r="C3"/>
          <cell r="D3" t="str">
            <v>Cl7</v>
          </cell>
          <cell r="E3">
            <v>0.40292721385405827</v>
          </cell>
        </row>
        <row r="4">
          <cell r="C4"/>
          <cell r="D4" t="str">
            <v>Cl8</v>
          </cell>
          <cell r="E4">
            <v>0.17987359344647308</v>
          </cell>
        </row>
        <row r="5">
          <cell r="C5"/>
          <cell r="D5" t="str">
            <v>Cl9</v>
          </cell>
          <cell r="E5">
            <v>4.012502978389286E-2</v>
          </cell>
        </row>
        <row r="6">
          <cell r="C6"/>
          <cell r="D6" t="str">
            <v>Cl10</v>
          </cell>
          <cell r="E6">
            <v>4.722243675364138E-3</v>
          </cell>
        </row>
        <row r="7">
          <cell r="C7" t="str">
            <v>C11</v>
          </cell>
          <cell r="D7" t="str">
            <v>Cl6</v>
          </cell>
          <cell r="E7">
            <v>0.62935899189559164</v>
          </cell>
        </row>
        <row r="8">
          <cell r="C8"/>
          <cell r="D8" t="str">
            <v>Cl7</v>
          </cell>
          <cell r="E8">
            <v>0.2590479907345935</v>
          </cell>
        </row>
        <row r="9">
          <cell r="C9"/>
          <cell r="D9" t="str">
            <v>Cl8</v>
          </cell>
          <cell r="E9">
            <v>8.9464618551547109E-2</v>
          </cell>
        </row>
        <row r="10">
          <cell r="C10"/>
          <cell r="D10" t="str">
            <v>Cl9</v>
          </cell>
          <cell r="E10">
            <v>1.8739062789518413E-2</v>
          </cell>
        </row>
        <row r="11">
          <cell r="C11"/>
          <cell r="D11" t="str">
            <v>Cl10</v>
          </cell>
          <cell r="E11">
            <v>3.0685116509381201E-3</v>
          </cell>
        </row>
        <row r="12">
          <cell r="C12"/>
          <cell r="D12" t="str">
            <v>Cl11</v>
          </cell>
          <cell r="E12">
            <v>3.2082437781117968E-4</v>
          </cell>
        </row>
        <row r="13">
          <cell r="C13" t="str">
            <v>C12</v>
          </cell>
          <cell r="D13" t="str">
            <v>Cl7</v>
          </cell>
          <cell r="E13">
            <v>0.71869555363090631</v>
          </cell>
        </row>
        <row r="14">
          <cell r="C14"/>
          <cell r="D14" t="str">
            <v>Cl8</v>
          </cell>
          <cell r="E14">
            <v>0.21221251299280583</v>
          </cell>
        </row>
        <row r="15">
          <cell r="C15"/>
          <cell r="D15" t="str">
            <v>Cl9</v>
          </cell>
          <cell r="E15">
            <v>5.5044642299909997E-2</v>
          </cell>
        </row>
        <row r="16">
          <cell r="C16"/>
          <cell r="D16" t="str">
            <v>Cl10</v>
          </cell>
          <cell r="E16">
            <v>1.2281281532683786E-2</v>
          </cell>
        </row>
        <row r="17">
          <cell r="C17"/>
          <cell r="D17" t="str">
            <v>Cl11</v>
          </cell>
          <cell r="E17">
            <v>1.7660095436938302E-3</v>
          </cell>
        </row>
        <row r="18">
          <cell r="C18" t="str">
            <v>C13</v>
          </cell>
          <cell r="D18" t="str">
            <v>Cl7</v>
          </cell>
          <cell r="E18">
            <v>0.79447785369221724</v>
          </cell>
        </row>
        <row r="19">
          <cell r="C19"/>
          <cell r="D19" t="str">
            <v>Cl8</v>
          </cell>
          <cell r="E19">
            <v>0.14616153971337059</v>
          </cell>
        </row>
        <row r="20">
          <cell r="C20"/>
          <cell r="D20" t="str">
            <v>Cl9</v>
          </cell>
          <cell r="E20">
            <v>4.3886987621694386E-2</v>
          </cell>
        </row>
        <row r="21">
          <cell r="C21"/>
          <cell r="D21" t="str">
            <v>Cl10</v>
          </cell>
          <cell r="E21">
            <v>1.2685289211702774E-2</v>
          </cell>
        </row>
        <row r="22">
          <cell r="C22"/>
          <cell r="D22" t="str">
            <v>Cl11</v>
          </cell>
          <cell r="E22">
            <v>2.7883297610150201E-3</v>
          </cell>
        </row>
        <row r="23">
          <cell r="C23" t="str">
            <v>C14</v>
          </cell>
          <cell r="D23" t="str">
            <v>Cl6</v>
          </cell>
          <cell r="E23">
            <v>0.90642243735076067</v>
          </cell>
        </row>
        <row r="24">
          <cell r="C24"/>
          <cell r="D24" t="str">
            <v>Cl7</v>
          </cell>
          <cell r="E24">
            <v>5.5736021261973329E-2</v>
          </cell>
        </row>
        <row r="25">
          <cell r="C25"/>
          <cell r="D25" t="str">
            <v>Cl8</v>
          </cell>
          <cell r="E25">
            <v>2.3882812647138055E-2</v>
          </cell>
        </row>
        <row r="26">
          <cell r="C26"/>
          <cell r="D26" t="str">
            <v>Cl9</v>
          </cell>
          <cell r="E26">
            <v>9.6040811937775274E-3</v>
          </cell>
        </row>
        <row r="27">
          <cell r="C27"/>
          <cell r="D27" t="str">
            <v>Cl10</v>
          </cell>
          <cell r="E27">
            <v>3.3350675347910215E-3</v>
          </cell>
        </row>
        <row r="28">
          <cell r="C28"/>
          <cell r="D28" t="str">
            <v>Cl11</v>
          </cell>
          <cell r="E28">
            <v>8.5259216897510984E-4</v>
          </cell>
        </row>
        <row r="29">
          <cell r="C29"/>
          <cell r="D29" t="str">
            <v>Cl12</v>
          </cell>
          <cell r="E29">
            <v>1.6698784258413572E-4</v>
          </cell>
        </row>
        <row r="30">
          <cell r="C30" t="str">
            <v>C15</v>
          </cell>
          <cell r="D30" t="str">
            <v>Cl7</v>
          </cell>
          <cell r="E30">
            <v>0.53938141083417501</v>
          </cell>
        </row>
        <row r="31">
          <cell r="C31"/>
          <cell r="D31" t="str">
            <v>Cl8</v>
          </cell>
          <cell r="E31">
            <v>0.24852845691472533</v>
          </cell>
        </row>
        <row r="32">
          <cell r="C32"/>
          <cell r="D32" t="str">
            <v>Cl9</v>
          </cell>
          <cell r="E32">
            <v>0.127129594007344</v>
          </cell>
        </row>
        <row r="33">
          <cell r="C33"/>
          <cell r="D33" t="str">
            <v>Cl10</v>
          </cell>
          <cell r="E33">
            <v>5.9428561379933173E-2</v>
          </cell>
        </row>
        <row r="34">
          <cell r="C34"/>
          <cell r="D34" t="str">
            <v>Cl11</v>
          </cell>
          <cell r="E34">
            <v>2.1623012024502734E-2</v>
          </cell>
        </row>
        <row r="35">
          <cell r="C35"/>
          <cell r="D35" t="str">
            <v>Cl12</v>
          </cell>
          <cell r="E35">
            <v>3.9089648393198003E-3</v>
          </cell>
        </row>
        <row r="36">
          <cell r="C36" t="str">
            <v>C16</v>
          </cell>
          <cell r="D36" t="str">
            <v>Cl7</v>
          </cell>
          <cell r="E36">
            <v>0.49051277080865718</v>
          </cell>
        </row>
        <row r="37">
          <cell r="C37"/>
          <cell r="D37" t="str">
            <v>Cl8</v>
          </cell>
          <cell r="E37">
            <v>0.21136623978330091</v>
          </cell>
        </row>
        <row r="38">
          <cell r="C38"/>
          <cell r="D38" t="str">
            <v>Cl9</v>
          </cell>
          <cell r="E38">
            <v>0.14672666920517258</v>
          </cell>
        </row>
        <row r="39">
          <cell r="C39"/>
          <cell r="D39" t="str">
            <v>Cl10</v>
          </cell>
          <cell r="E39">
            <v>0.10390573874188262</v>
          </cell>
        </row>
        <row r="40">
          <cell r="C40"/>
          <cell r="D40" t="str">
            <v>Cl11</v>
          </cell>
          <cell r="E40">
            <v>4.7488581460986688E-2</v>
          </cell>
        </row>
        <row r="41">
          <cell r="C41" t="str">
            <v>C17</v>
          </cell>
          <cell r="D41" t="str">
            <v>Cl8</v>
          </cell>
          <cell r="E41">
            <v>0.30843925364530062</v>
          </cell>
        </row>
        <row r="42">
          <cell r="C42"/>
          <cell r="D42" t="str">
            <v>Cl9</v>
          </cell>
          <cell r="E42">
            <v>0.25749335064619894</v>
          </cell>
        </row>
        <row r="43">
          <cell r="C43"/>
          <cell r="D43" t="str">
            <v>Cl10</v>
          </cell>
          <cell r="E43">
            <v>0.20827358814721553</v>
          </cell>
        </row>
        <row r="44">
          <cell r="C44"/>
          <cell r="D44" t="str">
            <v>Cl11</v>
          </cell>
          <cell r="E44">
            <v>0.1506484571601118</v>
          </cell>
        </row>
        <row r="45">
          <cell r="C45"/>
          <cell r="D45" t="str">
            <v>Cl12</v>
          </cell>
          <cell r="E45">
            <v>7.5145350401173192E-2</v>
          </cell>
        </row>
        <row r="46">
          <cell r="C46" t="str">
            <v>C18</v>
          </cell>
          <cell r="D46" t="str">
            <v>Cl8</v>
          </cell>
          <cell r="E46">
            <v>0.12357276219367735</v>
          </cell>
        </row>
        <row r="47">
          <cell r="C47"/>
          <cell r="D47" t="str">
            <v>Cl9</v>
          </cell>
          <cell r="E47">
            <v>0.16853508792325447</v>
          </cell>
        </row>
        <row r="48">
          <cell r="C48"/>
          <cell r="D48" t="str">
            <v>Cl10</v>
          </cell>
          <cell r="E48">
            <v>0.24421680819425207</v>
          </cell>
        </row>
        <row r="49">
          <cell r="C49"/>
          <cell r="D49" t="str">
            <v>Cl11</v>
          </cell>
          <cell r="E49">
            <v>0.24208211880215158</v>
          </cell>
        </row>
        <row r="50">
          <cell r="C50"/>
          <cell r="D50" t="str">
            <v>Cl12</v>
          </cell>
          <cell r="E50">
            <v>0.14330123235655928</v>
          </cell>
        </row>
        <row r="51">
          <cell r="C51"/>
          <cell r="D51" t="str">
            <v>Cl13</v>
          </cell>
          <cell r="E51">
            <v>7.8291990530105396E-2</v>
          </cell>
        </row>
        <row r="52">
          <cell r="C52" t="str">
            <v>C19</v>
          </cell>
          <cell r="D52" t="str">
            <v>Cl8</v>
          </cell>
          <cell r="E52">
            <v>0.40869764446327089</v>
          </cell>
        </row>
        <row r="53">
          <cell r="C53"/>
          <cell r="D53" t="str">
            <v>Cl9</v>
          </cell>
          <cell r="E53">
            <v>9.840466041766964E-2</v>
          </cell>
        </row>
        <row r="54">
          <cell r="C54"/>
          <cell r="D54" t="str">
            <v>Cl10</v>
          </cell>
          <cell r="E54">
            <v>0.13049696960155396</v>
          </cell>
        </row>
        <row r="55">
          <cell r="C55"/>
          <cell r="D55" t="str">
            <v>Cl11</v>
          </cell>
          <cell r="E55">
            <v>0.13738315635034171</v>
          </cell>
        </row>
        <row r="56">
          <cell r="C56"/>
          <cell r="D56" t="str">
            <v>Cl12</v>
          </cell>
          <cell r="E56">
            <v>0.13742233667109852</v>
          </cell>
        </row>
        <row r="57">
          <cell r="C57"/>
          <cell r="D57" t="str">
            <v>Cl13</v>
          </cell>
          <cell r="E57">
            <v>6.2592071029323557E-2</v>
          </cell>
        </row>
        <row r="58">
          <cell r="C58"/>
          <cell r="D58" t="str">
            <v>Cl19</v>
          </cell>
          <cell r="E58">
            <v>2.5003161466741686E-2</v>
          </cell>
        </row>
        <row r="59">
          <cell r="C59" t="str">
            <v>C20</v>
          </cell>
          <cell r="D59" t="str">
            <v>Cl8</v>
          </cell>
          <cell r="E59">
            <v>0.13087828331220513</v>
          </cell>
        </row>
        <row r="60">
          <cell r="C60"/>
          <cell r="D60" t="str">
            <v>Cl9</v>
          </cell>
          <cell r="E60">
            <v>0.19549401760144952</v>
          </cell>
        </row>
        <row r="61">
          <cell r="C61"/>
          <cell r="D61" t="str">
            <v>Cl10</v>
          </cell>
          <cell r="E61">
            <v>0.23624886368061446</v>
          </cell>
        </row>
        <row r="62">
          <cell r="C62"/>
          <cell r="D62" t="str">
            <v>Cl11</v>
          </cell>
          <cell r="E62">
            <v>0.22510167317655252</v>
          </cell>
        </row>
        <row r="63">
          <cell r="C63"/>
          <cell r="D63" t="str">
            <v>Cl12</v>
          </cell>
          <cell r="E63">
            <v>0.21227716222917833</v>
          </cell>
        </row>
        <row r="66">
          <cell r="C66" t="str">
            <v>C10</v>
          </cell>
          <cell r="D66" t="str">
            <v>Cl6</v>
          </cell>
          <cell r="E66">
            <v>0.43702589368003664</v>
          </cell>
        </row>
        <row r="67">
          <cell r="C67"/>
          <cell r="D67" t="str">
            <v>Cl7</v>
          </cell>
          <cell r="E67">
            <v>0.38975747501275726</v>
          </cell>
        </row>
        <row r="68">
          <cell r="C68"/>
          <cell r="D68" t="str">
            <v>Cl8</v>
          </cell>
          <cell r="E68">
            <v>0.14738793626341307</v>
          </cell>
        </row>
        <row r="69">
          <cell r="C69"/>
          <cell r="D69" t="str">
            <v>Cl9</v>
          </cell>
          <cell r="E69">
            <v>2.3853275709613035E-2</v>
          </cell>
        </row>
        <row r="70">
          <cell r="C70"/>
          <cell r="D70" t="str">
            <v>Cl10</v>
          </cell>
          <cell r="E70">
            <v>1.9754193341800963E-3</v>
          </cell>
        </row>
        <row r="71">
          <cell r="C71" t="str">
            <v>C11</v>
          </cell>
          <cell r="D71" t="str">
            <v>Cl6</v>
          </cell>
          <cell r="E71">
            <v>0.67106035299487732</v>
          </cell>
        </row>
        <row r="72">
          <cell r="C72"/>
          <cell r="D72" t="str">
            <v>Cl7</v>
          </cell>
          <cell r="E72">
            <v>0.24225147973296013</v>
          </cell>
        </row>
        <row r="73">
          <cell r="C73"/>
          <cell r="D73" t="str">
            <v>Cl8</v>
          </cell>
          <cell r="E73">
            <v>7.1971131020922632E-2</v>
          </cell>
        </row>
        <row r="74">
          <cell r="C74"/>
          <cell r="D74" t="str">
            <v>Cl9</v>
          </cell>
          <cell r="E74">
            <v>1.3265266455341885E-2</v>
          </cell>
        </row>
        <row r="75">
          <cell r="C75"/>
          <cell r="D75" t="str">
            <v>Cl10</v>
          </cell>
          <cell r="E75">
            <v>1.4517697958981854E-3</v>
          </cell>
        </row>
        <row r="76">
          <cell r="C76" t="str">
            <v>C12</v>
          </cell>
          <cell r="D76" t="str">
            <v>Cl7</v>
          </cell>
          <cell r="E76">
            <v>0.7615371620268151</v>
          </cell>
        </row>
        <row r="77">
          <cell r="C77"/>
          <cell r="D77" t="str">
            <v>Cl8</v>
          </cell>
          <cell r="E77">
            <v>0.19251435627652422</v>
          </cell>
        </row>
        <row r="78">
          <cell r="C78"/>
          <cell r="D78" t="str">
            <v>Cl9</v>
          </cell>
          <cell r="E78">
            <v>3.938045431075813E-2</v>
          </cell>
        </row>
        <row r="79">
          <cell r="C79"/>
          <cell r="D79" t="str">
            <v>Cl10</v>
          </cell>
          <cell r="E79">
            <v>6.5680273859025102E-3</v>
          </cell>
        </row>
        <row r="80">
          <cell r="C80" t="str">
            <v>C13</v>
          </cell>
          <cell r="D80" t="str">
            <v>Cl7</v>
          </cell>
          <cell r="E80">
            <v>0.83683638561119666</v>
          </cell>
        </row>
        <row r="81">
          <cell r="C81"/>
          <cell r="D81" t="str">
            <v>Cl8</v>
          </cell>
          <cell r="E81">
            <v>0.12465725254262462</v>
          </cell>
        </row>
        <row r="82">
          <cell r="C82"/>
          <cell r="D82" t="str">
            <v>Cl9</v>
          </cell>
          <cell r="E82">
            <v>3.0345014683885414E-2</v>
          </cell>
        </row>
        <row r="83">
          <cell r="C83"/>
          <cell r="D83" t="str">
            <v>Cl10</v>
          </cell>
          <cell r="E83">
            <v>6.8682379849813319E-3</v>
          </cell>
        </row>
        <row r="84">
          <cell r="C84"/>
          <cell r="D84" t="str">
            <v>Cl11</v>
          </cell>
          <cell r="E84">
            <v>1.2931091773120951E-3</v>
          </cell>
        </row>
        <row r="85">
          <cell r="C85" t="str">
            <v>C14</v>
          </cell>
          <cell r="D85" t="str">
            <v>Cl6</v>
          </cell>
          <cell r="E85">
            <v>0.91868223069693911</v>
          </cell>
        </row>
        <row r="86">
          <cell r="C86"/>
          <cell r="D86" t="str">
            <v>Cl7</v>
          </cell>
          <cell r="E86">
            <v>5.0978733816352928E-2</v>
          </cell>
        </row>
        <row r="87">
          <cell r="C87"/>
          <cell r="D87" t="str">
            <v>Cl8</v>
          </cell>
          <cell r="E87">
            <v>1.9788804535697421E-2</v>
          </cell>
        </row>
        <row r="88">
          <cell r="C88"/>
          <cell r="D88" t="str">
            <v>Cl9</v>
          </cell>
          <cell r="E88">
            <v>7.5067487850675428E-3</v>
          </cell>
        </row>
        <row r="89">
          <cell r="C89"/>
          <cell r="D89" t="str">
            <v>Cl10</v>
          </cell>
          <cell r="E89">
            <v>2.4486417013978279E-3</v>
          </cell>
        </row>
        <row r="90">
          <cell r="C90"/>
          <cell r="D90" t="str">
            <v>Cl11</v>
          </cell>
          <cell r="E90">
            <v>5.3990684494554283E-4</v>
          </cell>
        </row>
        <row r="91">
          <cell r="C91"/>
          <cell r="D91" t="str">
            <v>Cl12</v>
          </cell>
          <cell r="E91">
            <v>5.4933619599702495E-5</v>
          </cell>
        </row>
        <row r="92">
          <cell r="C92" t="str">
            <v>C15</v>
          </cell>
          <cell r="D92" t="str">
            <v>Cl7</v>
          </cell>
          <cell r="E92">
            <v>0.55415943017047886</v>
          </cell>
        </row>
        <row r="93">
          <cell r="C93"/>
          <cell r="D93" t="str">
            <v>Cl8</v>
          </cell>
          <cell r="E93">
            <v>0.24314608046989214</v>
          </cell>
        </row>
        <row r="94">
          <cell r="C94"/>
          <cell r="D94" t="str">
            <v>Cl9</v>
          </cell>
          <cell r="E94">
            <v>0.13139212333786174</v>
          </cell>
        </row>
        <row r="95">
          <cell r="C95"/>
          <cell r="D95" t="str">
            <v>Cl10</v>
          </cell>
          <cell r="E95">
            <v>5.3143338854974721E-2</v>
          </cell>
        </row>
        <row r="96">
          <cell r="C96"/>
          <cell r="D96" t="str">
            <v>Cl11</v>
          </cell>
          <cell r="E96">
            <v>1.8159027166792539E-2</v>
          </cell>
        </row>
        <row r="97">
          <cell r="C97" t="str">
            <v>C16</v>
          </cell>
          <cell r="D97" t="str">
            <v>Cl7</v>
          </cell>
          <cell r="E97">
            <v>0.5070799633059434</v>
          </cell>
        </row>
        <row r="98">
          <cell r="C98"/>
          <cell r="D98" t="str">
            <v>Cl8</v>
          </cell>
          <cell r="E98">
            <v>0.20381801565610463</v>
          </cell>
        </row>
        <row r="99">
          <cell r="C99"/>
          <cell r="D99" t="str">
            <v>Cl9</v>
          </cell>
          <cell r="E99">
            <v>0.13012777872175316</v>
          </cell>
        </row>
        <row r="100">
          <cell r="C100"/>
          <cell r="D100" t="str">
            <v>Cl10</v>
          </cell>
          <cell r="E100">
            <v>7.9483498488880477E-2</v>
          </cell>
        </row>
        <row r="101">
          <cell r="C101"/>
          <cell r="D101" t="str">
            <v>Cl11</v>
          </cell>
          <cell r="E101">
            <v>4.5923915778114895E-2</v>
          </cell>
        </row>
        <row r="102">
          <cell r="C102"/>
          <cell r="D102" t="str">
            <v>Cl12</v>
          </cell>
          <cell r="E102">
            <v>2.3924356304143177E-2</v>
          </cell>
        </row>
        <row r="103">
          <cell r="C103"/>
          <cell r="D103" t="str">
            <v>Cl13</v>
          </cell>
          <cell r="E103">
            <v>9.6424717450600758E-3</v>
          </cell>
        </row>
        <row r="104">
          <cell r="C104" t="str">
            <v>C17</v>
          </cell>
          <cell r="D104" t="str">
            <v>Cl8</v>
          </cell>
          <cell r="E104">
            <v>0.29527174389481936</v>
          </cell>
        </row>
        <row r="105">
          <cell r="C105"/>
          <cell r="D105" t="str">
            <v>Cl9</v>
          </cell>
          <cell r="E105">
            <v>0.21813092958456906</v>
          </cell>
        </row>
        <row r="106">
          <cell r="C106"/>
          <cell r="D106" t="str">
            <v>Cl10</v>
          </cell>
          <cell r="E106">
            <v>0.18207905445746156</v>
          </cell>
        </row>
        <row r="107">
          <cell r="C107"/>
          <cell r="D107" t="str">
            <v>Cl11</v>
          </cell>
          <cell r="E107">
            <v>0.14239783400532918</v>
          </cell>
        </row>
        <row r="108">
          <cell r="C108"/>
          <cell r="D108" t="str">
            <v>Cl12</v>
          </cell>
          <cell r="E108">
            <v>9.4544566353207904E-2</v>
          </cell>
        </row>
        <row r="109">
          <cell r="C109"/>
          <cell r="D109" t="str">
            <v>Cl13</v>
          </cell>
          <cell r="E109">
            <v>5.1716860735698512E-2</v>
          </cell>
        </row>
        <row r="110">
          <cell r="C110"/>
          <cell r="D110" t="str">
            <v>Cl14</v>
          </cell>
          <cell r="E110">
            <v>1.5859010968914251E-2</v>
          </cell>
        </row>
        <row r="111">
          <cell r="C111" t="str">
            <v>C18</v>
          </cell>
          <cell r="D111" t="str">
            <v>Cl6</v>
          </cell>
          <cell r="E111">
            <v>3.7702654218591765E-2</v>
          </cell>
        </row>
        <row r="112">
          <cell r="C112"/>
          <cell r="D112" t="str">
            <v>Cl7</v>
          </cell>
          <cell r="E112">
            <v>6.7928999624604386E-2</v>
          </cell>
        </row>
        <row r="113">
          <cell r="C113"/>
          <cell r="D113" t="str">
            <v>Cl8</v>
          </cell>
          <cell r="E113">
            <v>0.10221673799497009</v>
          </cell>
        </row>
        <row r="114">
          <cell r="C114"/>
          <cell r="D114" t="str">
            <v>Cl9</v>
          </cell>
          <cell r="E114">
            <v>0.13975614170916903</v>
          </cell>
        </row>
        <row r="115">
          <cell r="C115"/>
          <cell r="D115" t="str">
            <v>Cl10</v>
          </cell>
          <cell r="E115">
            <v>0.17473429884232239</v>
          </cell>
        </row>
        <row r="116">
          <cell r="C116"/>
          <cell r="D116" t="str">
            <v>Cl11</v>
          </cell>
          <cell r="E116">
            <v>0.20083965270045151</v>
          </cell>
        </row>
        <row r="117">
          <cell r="C117"/>
          <cell r="D117" t="str">
            <v>Cl12</v>
          </cell>
          <cell r="E117">
            <v>0.17024217209202808</v>
          </cell>
        </row>
        <row r="118">
          <cell r="C118"/>
          <cell r="D118" t="str">
            <v>Cl13</v>
          </cell>
          <cell r="E118">
            <v>0.1065793428178627</v>
          </cell>
        </row>
        <row r="119">
          <cell r="C119"/>
          <cell r="D119" t="str">
            <v>Cl14</v>
          </cell>
          <cell r="E119">
            <v>4.2762847669585012E-2</v>
          </cell>
        </row>
        <row r="120">
          <cell r="C120" t="str">
            <v>C19</v>
          </cell>
          <cell r="D120" t="str">
            <v>Cl7</v>
          </cell>
          <cell r="E120">
            <v>4.4385885303926405E-2</v>
          </cell>
        </row>
        <row r="121">
          <cell r="C121"/>
          <cell r="D121" t="str">
            <v>Cl8</v>
          </cell>
          <cell r="E121">
            <v>6.3281067083847162E-2</v>
          </cell>
        </row>
        <row r="122">
          <cell r="C122"/>
          <cell r="D122" t="str">
            <v>Cl9</v>
          </cell>
          <cell r="E122">
            <v>0.1085052447257723</v>
          </cell>
        </row>
        <row r="123">
          <cell r="C123"/>
          <cell r="D123" t="str">
            <v>Cl10</v>
          </cell>
          <cell r="E123">
            <v>0.16365623169954763</v>
          </cell>
        </row>
        <row r="124">
          <cell r="C124"/>
          <cell r="D124" t="str">
            <v>Cl11</v>
          </cell>
          <cell r="E124">
            <v>0.19704277575511958</v>
          </cell>
        </row>
        <row r="125">
          <cell r="C125"/>
          <cell r="D125" t="str">
            <v>Cl12</v>
          </cell>
          <cell r="E125">
            <v>0.1844562385827121</v>
          </cell>
        </row>
        <row r="126">
          <cell r="C126"/>
          <cell r="D126" t="str">
            <v>Cl13</v>
          </cell>
          <cell r="E126">
            <v>0.13367974787514084</v>
          </cell>
        </row>
        <row r="127">
          <cell r="C127"/>
          <cell r="D127" t="str">
            <v>Cl14</v>
          </cell>
          <cell r="E127">
            <v>5.4259851824742668E-2</v>
          </cell>
        </row>
        <row r="128">
          <cell r="C128"/>
          <cell r="D128" t="str">
            <v>Cl15</v>
          </cell>
          <cell r="E128">
            <v>3.2645640738317848E-2</v>
          </cell>
        </row>
        <row r="129">
          <cell r="C129"/>
          <cell r="D129" t="str">
            <v>Cl16</v>
          </cell>
          <cell r="E129">
            <v>1.8087316410873498E-2</v>
          </cell>
        </row>
        <row r="130">
          <cell r="C130" t="str">
            <v>C20</v>
          </cell>
          <cell r="D130" t="str">
            <v>Cl7</v>
          </cell>
          <cell r="E130">
            <v>4.0770729778011515E-2</v>
          </cell>
        </row>
        <row r="131">
          <cell r="C131"/>
          <cell r="D131" t="str">
            <v>Cl8</v>
          </cell>
          <cell r="E131">
            <v>5.8811287850680537E-2</v>
          </cell>
        </row>
        <row r="132">
          <cell r="C132"/>
          <cell r="D132" t="str">
            <v>Cl9</v>
          </cell>
          <cell r="E132">
            <v>0.10630984108859093</v>
          </cell>
        </row>
        <row r="133">
          <cell r="C133"/>
          <cell r="D133" t="str">
            <v>Cl10</v>
          </cell>
          <cell r="E133">
            <v>0.17559421389137275</v>
          </cell>
        </row>
        <row r="134">
          <cell r="C134"/>
          <cell r="D134" t="str">
            <v>Cl11</v>
          </cell>
          <cell r="E134">
            <v>0.22294654062297498</v>
          </cell>
        </row>
        <row r="135">
          <cell r="C135"/>
          <cell r="D135" t="str">
            <v>Cl12</v>
          </cell>
          <cell r="E135">
            <v>0.20645379598764346</v>
          </cell>
        </row>
        <row r="136">
          <cell r="C136"/>
          <cell r="D136" t="str">
            <v>Cl13</v>
          </cell>
          <cell r="E136">
            <v>0.1285164162394607</v>
          </cell>
        </row>
        <row r="137">
          <cell r="C137"/>
          <cell r="D137" t="str">
            <v>Cl14</v>
          </cell>
          <cell r="E137">
            <v>6.0597174541264946E-2</v>
          </cell>
        </row>
        <row r="139">
          <cell r="D139" t="str">
            <v>C10</v>
          </cell>
          <cell r="E139" t="str">
            <v>Cl6</v>
          </cell>
          <cell r="F139">
            <v>0.43395189008727564</v>
          </cell>
        </row>
        <row r="140">
          <cell r="D140"/>
          <cell r="E140" t="str">
            <v>Cl7</v>
          </cell>
          <cell r="F140">
            <v>0.39481617137067415</v>
          </cell>
        </row>
        <row r="141">
          <cell r="D141"/>
          <cell r="E141" t="str">
            <v>Cl8</v>
          </cell>
          <cell r="F141">
            <v>0.14531696936647079</v>
          </cell>
        </row>
        <row r="142">
          <cell r="D142"/>
          <cell r="E142" t="str">
            <v>Cl9</v>
          </cell>
          <cell r="F142">
            <v>2.5914969175579308E-2</v>
          </cell>
        </row>
        <row r="143">
          <cell r="D143" t="str">
            <v>C11</v>
          </cell>
          <cell r="E143" t="str">
            <v>Cl6</v>
          </cell>
          <cell r="F143">
            <v>0.70740927821426858</v>
          </cell>
        </row>
        <row r="144">
          <cell r="D144"/>
          <cell r="E144" t="str">
            <v>Cl7</v>
          </cell>
          <cell r="F144">
            <v>0.21857242444520014</v>
          </cell>
        </row>
        <row r="145">
          <cell r="D145"/>
          <cell r="E145" t="str">
            <v>Cl8</v>
          </cell>
          <cell r="F145">
            <v>6.2544947993517536E-2</v>
          </cell>
        </row>
        <row r="146">
          <cell r="D146"/>
          <cell r="E146" t="str">
            <v>Cl9</v>
          </cell>
          <cell r="F146">
            <v>1.06354404843685E-2</v>
          </cell>
        </row>
        <row r="147">
          <cell r="D147"/>
          <cell r="E147" t="str">
            <v>Cl10</v>
          </cell>
          <cell r="F147">
            <v>8.3790886264515393E-4</v>
          </cell>
        </row>
        <row r="148">
          <cell r="D148" t="str">
            <v>C12</v>
          </cell>
          <cell r="E148" t="str">
            <v>Cl7</v>
          </cell>
          <cell r="F148">
            <v>0.78692500278639632</v>
          </cell>
        </row>
        <row r="149">
          <cell r="D149"/>
          <cell r="E149" t="str">
            <v>Cl8</v>
          </cell>
          <cell r="F149">
            <v>0.17589216623428602</v>
          </cell>
        </row>
        <row r="150">
          <cell r="D150"/>
          <cell r="E150" t="str">
            <v>Cl9</v>
          </cell>
          <cell r="F150">
            <v>3.2939054115602794E-2</v>
          </cell>
        </row>
        <row r="151">
          <cell r="D151"/>
          <cell r="E151" t="str">
            <v>Cl10</v>
          </cell>
          <cell r="F151">
            <v>4.2437768637147624E-3</v>
          </cell>
        </row>
        <row r="152">
          <cell r="D152" t="str">
            <v>C13</v>
          </cell>
          <cell r="E152" t="str">
            <v>Cl7</v>
          </cell>
          <cell r="F152">
            <v>0.86531474721489055</v>
          </cell>
        </row>
        <row r="153">
          <cell r="D153"/>
          <cell r="E153" t="str">
            <v>Cl8</v>
          </cell>
          <cell r="F153">
            <v>0.10690526168961267</v>
          </cell>
        </row>
        <row r="154">
          <cell r="D154"/>
          <cell r="E154" t="str">
            <v>Cl9</v>
          </cell>
          <cell r="F154">
            <v>2.4283168069717632E-2</v>
          </cell>
        </row>
        <row r="155">
          <cell r="D155"/>
          <cell r="E155" t="str">
            <v>Cl10</v>
          </cell>
          <cell r="F155">
            <v>3.4968230257792355E-3</v>
          </cell>
        </row>
        <row r="156">
          <cell r="D156" t="str">
            <v>C14</v>
          </cell>
          <cell r="E156" t="str">
            <v>Cl6</v>
          </cell>
          <cell r="F156">
            <v>0.93414007496830875</v>
          </cell>
        </row>
        <row r="157">
          <cell r="D157"/>
          <cell r="E157" t="str">
            <v>Cl7</v>
          </cell>
          <cell r="F157">
            <v>4.751407798101237E-2</v>
          </cell>
        </row>
        <row r="158">
          <cell r="D158"/>
          <cell r="E158" t="str">
            <v>Cl8</v>
          </cell>
          <cell r="F158">
            <v>1.3785815560687271E-2</v>
          </cell>
        </row>
        <row r="159">
          <cell r="D159"/>
          <cell r="E159" t="str">
            <v>Cl9</v>
          </cell>
          <cell r="F159">
            <v>3.6618613107199873E-3</v>
          </cell>
        </row>
        <row r="160">
          <cell r="D160"/>
          <cell r="E160" t="str">
            <v>Cl10</v>
          </cell>
          <cell r="F160">
            <v>7.9042580699973362E-4</v>
          </cell>
        </row>
        <row r="161">
          <cell r="D161"/>
          <cell r="E161" t="str">
            <v>Cl11</v>
          </cell>
          <cell r="F161">
            <v>1.0774437227182927E-4</v>
          </cell>
        </row>
        <row r="162">
          <cell r="D162" t="str">
            <v>C15</v>
          </cell>
          <cell r="E162" t="str">
            <v>Cl7</v>
          </cell>
          <cell r="F162">
            <v>0.69894632781117771</v>
          </cell>
        </row>
        <row r="163">
          <cell r="D163"/>
          <cell r="E163" t="str">
            <v>Cl8</v>
          </cell>
          <cell r="F163">
            <v>0.20338694592339918</v>
          </cell>
        </row>
        <row r="164">
          <cell r="D164"/>
          <cell r="E164" t="str">
            <v>Cl9</v>
          </cell>
          <cell r="F164">
            <v>7.3730574537292703E-2</v>
          </cell>
        </row>
        <row r="165">
          <cell r="D165"/>
          <cell r="E165" t="str">
            <v>Cl10</v>
          </cell>
          <cell r="F165">
            <v>1.9853313646155581E-2</v>
          </cell>
        </row>
        <row r="166">
          <cell r="D166"/>
          <cell r="E166" t="str">
            <v>Cl11</v>
          </cell>
          <cell r="F166">
            <v>4.0828380819747457E-3</v>
          </cell>
        </row>
        <row r="167">
          <cell r="D167" t="str">
            <v>C16</v>
          </cell>
          <cell r="E167" t="str">
            <v>Cl7</v>
          </cell>
          <cell r="F167">
            <v>0.58233999556553862</v>
          </cell>
        </row>
        <row r="168">
          <cell r="D168"/>
          <cell r="E168" t="str">
            <v>Cl8</v>
          </cell>
          <cell r="F168">
            <v>0.2185196222289639</v>
          </cell>
        </row>
        <row r="169">
          <cell r="D169"/>
          <cell r="E169" t="str">
            <v>Cl9</v>
          </cell>
          <cell r="F169">
            <v>0.1248219144443298</v>
          </cell>
        </row>
        <row r="170">
          <cell r="D170"/>
          <cell r="E170" t="str">
            <v>Cl10</v>
          </cell>
          <cell r="F170">
            <v>5.4921322648708089E-2</v>
          </cell>
        </row>
        <row r="171">
          <cell r="D171"/>
          <cell r="E171" t="str">
            <v>Cl11</v>
          </cell>
          <cell r="F171">
            <v>1.6281229948224927E-2</v>
          </cell>
        </row>
        <row r="172">
          <cell r="D172"/>
          <cell r="E172" t="str">
            <v>Cl12</v>
          </cell>
          <cell r="F172">
            <v>3.1159151642347013E-3</v>
          </cell>
        </row>
        <row r="173">
          <cell r="D173" t="str">
            <v>C17</v>
          </cell>
          <cell r="E173" t="str">
            <v>Cl8</v>
          </cell>
          <cell r="F173">
            <v>0.47875184711970914</v>
          </cell>
        </row>
        <row r="174">
          <cell r="D174"/>
          <cell r="E174" t="str">
            <v>Cl9</v>
          </cell>
          <cell r="F174">
            <v>0.29301258882730485</v>
          </cell>
        </row>
        <row r="175">
          <cell r="D175"/>
          <cell r="E175" t="str">
            <v>Cl10</v>
          </cell>
          <cell r="F175">
            <v>0.15156616596020586</v>
          </cell>
        </row>
        <row r="176">
          <cell r="D176"/>
          <cell r="E176" t="str">
            <v>Cl11</v>
          </cell>
          <cell r="F176">
            <v>6.108346797299051E-2</v>
          </cell>
        </row>
        <row r="177">
          <cell r="D177"/>
          <cell r="E177" t="str">
            <v>Cl12</v>
          </cell>
          <cell r="F177">
            <v>1.5585930119789837E-2</v>
          </cell>
        </row>
        <row r="178">
          <cell r="D178" t="str">
            <v>C18</v>
          </cell>
          <cell r="E178" t="str">
            <v>Cl7</v>
          </cell>
          <cell r="F178">
            <v>9.6358210351704832E-2</v>
          </cell>
        </row>
        <row r="179">
          <cell r="D179"/>
          <cell r="E179" t="str">
            <v>Cl8</v>
          </cell>
          <cell r="F179">
            <v>0.19187297199893846</v>
          </cell>
        </row>
        <row r="180">
          <cell r="D180"/>
          <cell r="E180" t="str">
            <v>Cl9</v>
          </cell>
          <cell r="F180">
            <v>0.23645857751269242</v>
          </cell>
        </row>
        <row r="181">
          <cell r="D181"/>
          <cell r="E181" t="str">
            <v>Cl10</v>
          </cell>
          <cell r="F181">
            <v>0.24452986800737384</v>
          </cell>
        </row>
        <row r="182">
          <cell r="D182"/>
          <cell r="E182" t="str">
            <v>Cl11</v>
          </cell>
          <cell r="F182">
            <v>0.15069068446201286</v>
          </cell>
        </row>
        <row r="183">
          <cell r="D183"/>
          <cell r="E183" t="str">
            <v>Cl12</v>
          </cell>
          <cell r="F183">
            <v>6.4744915612958795E-2</v>
          </cell>
        </row>
        <row r="184">
          <cell r="D184"/>
          <cell r="E184" t="str">
            <v>Cl13</v>
          </cell>
          <cell r="F184">
            <v>1.5344772054318919E-2</v>
          </cell>
        </row>
        <row r="185">
          <cell r="D185" t="str">
            <v>C19</v>
          </cell>
          <cell r="E185" t="str">
            <v>Cl11</v>
          </cell>
          <cell r="F185">
            <v>0.46212084279643534</v>
          </cell>
        </row>
        <row r="186">
          <cell r="D186"/>
          <cell r="E186" t="str">
            <v>Cl19</v>
          </cell>
          <cell r="F186">
            <v>0.53787915720356461</v>
          </cell>
        </row>
        <row r="187">
          <cell r="D187" t="str">
            <v>C20</v>
          </cell>
          <cell r="E187" t="str">
            <v>Cl8</v>
          </cell>
          <cell r="F187">
            <v>6.3755064145015042E-2</v>
          </cell>
        </row>
        <row r="188">
          <cell r="D188"/>
          <cell r="E188" t="str">
            <v>Cl9</v>
          </cell>
          <cell r="F188">
            <v>0.13838066231487534</v>
          </cell>
        </row>
        <row r="189">
          <cell r="D189"/>
          <cell r="E189" t="str">
            <v>Cl10</v>
          </cell>
          <cell r="F189">
            <v>0.25686973144284653</v>
          </cell>
        </row>
        <row r="190">
          <cell r="D190"/>
          <cell r="E190" t="str">
            <v>Cl11</v>
          </cell>
          <cell r="F190">
            <v>0.22358509773042567</v>
          </cell>
        </row>
        <row r="191">
          <cell r="D191"/>
          <cell r="E191" t="str">
            <v>Cl12</v>
          </cell>
          <cell r="F191">
            <v>0.23382993260277782</v>
          </cell>
        </row>
        <row r="192">
          <cell r="D192"/>
          <cell r="E192" t="str">
            <v>Cl13</v>
          </cell>
          <cell r="F192">
            <v>8.3579511764059533E-2</v>
          </cell>
        </row>
        <row r="194">
          <cell r="D194" t="str">
            <v>C10</v>
          </cell>
          <cell r="E194" t="str">
            <v>Cl6</v>
          </cell>
          <cell r="F194">
            <v>0.53543927606362463</v>
          </cell>
        </row>
        <row r="195">
          <cell r="D195"/>
          <cell r="E195" t="str">
            <v>Cl7</v>
          </cell>
          <cell r="F195">
            <v>0.36068264406504391</v>
          </cell>
        </row>
        <row r="196">
          <cell r="D196"/>
          <cell r="E196" t="str">
            <v>Cl8</v>
          </cell>
          <cell r="F196">
            <v>0.10152378416450478</v>
          </cell>
        </row>
        <row r="197">
          <cell r="D197"/>
          <cell r="E197" t="str">
            <v>Cl9</v>
          </cell>
          <cell r="F197">
            <v>2.354295706826584E-3</v>
          </cell>
        </row>
        <row r="198">
          <cell r="D198" t="str">
            <v>C11</v>
          </cell>
          <cell r="E198" t="str">
            <v>Cl6</v>
          </cell>
          <cell r="F198">
            <v>0.7194482941920427</v>
          </cell>
        </row>
        <row r="199">
          <cell r="D199"/>
          <cell r="E199" t="str">
            <v>Cl7</v>
          </cell>
          <cell r="F199">
            <v>0.20613509772668206</v>
          </cell>
        </row>
        <row r="200">
          <cell r="D200"/>
          <cell r="E200" t="str">
            <v>Cl8</v>
          </cell>
          <cell r="F200">
            <v>6.2504903670542275E-2</v>
          </cell>
        </row>
        <row r="201">
          <cell r="D201"/>
          <cell r="E201" t="str">
            <v>Cl9</v>
          </cell>
          <cell r="F201">
            <v>1.1911704410732903E-2</v>
          </cell>
        </row>
        <row r="202">
          <cell r="D202" t="str">
            <v>C12</v>
          </cell>
          <cell r="E202" t="str">
            <v>Cl7</v>
          </cell>
          <cell r="F202">
            <v>0.76953717134440469</v>
          </cell>
        </row>
        <row r="203">
          <cell r="D203"/>
          <cell r="E203" t="str">
            <v>Cl8</v>
          </cell>
          <cell r="F203">
            <v>0.1945863169526211</v>
          </cell>
        </row>
        <row r="204">
          <cell r="D204"/>
          <cell r="E204" t="str">
            <v>Cl9</v>
          </cell>
          <cell r="F204">
            <v>3.5876511702974338E-2</v>
          </cell>
        </row>
        <row r="205">
          <cell r="D205" t="str">
            <v>C13</v>
          </cell>
          <cell r="E205" t="str">
            <v>Cl7</v>
          </cell>
          <cell r="F205">
            <v>0.82641528185448399</v>
          </cell>
        </row>
        <row r="206">
          <cell r="D206"/>
          <cell r="E206" t="str">
            <v>Cl8</v>
          </cell>
          <cell r="F206">
            <v>0.12751656352024165</v>
          </cell>
        </row>
        <row r="207">
          <cell r="D207"/>
          <cell r="E207" t="str">
            <v>Cl9</v>
          </cell>
          <cell r="F207">
            <v>3.8045112356927591E-2</v>
          </cell>
        </row>
        <row r="208">
          <cell r="D208"/>
          <cell r="E208" t="str">
            <v>Cl10</v>
          </cell>
          <cell r="F208">
            <v>8.0230422683468666E-3</v>
          </cell>
        </row>
        <row r="209">
          <cell r="D209" t="str">
            <v>C14</v>
          </cell>
          <cell r="E209" t="str">
            <v>Cl6</v>
          </cell>
          <cell r="F209">
            <v>0.92592910078432922</v>
          </cell>
        </row>
        <row r="210">
          <cell r="D210"/>
          <cell r="E210" t="str">
            <v>Cl7</v>
          </cell>
          <cell r="F210">
            <v>4.6801055635711644E-2</v>
          </cell>
        </row>
        <row r="211">
          <cell r="D211"/>
          <cell r="E211" t="str">
            <v>Cl8</v>
          </cell>
          <cell r="F211">
            <v>1.8540435560219264E-2</v>
          </cell>
        </row>
        <row r="212">
          <cell r="D212"/>
          <cell r="E212" t="str">
            <v>Cl9</v>
          </cell>
          <cell r="F212">
            <v>6.6378192183661694E-3</v>
          </cell>
        </row>
        <row r="213">
          <cell r="D213"/>
          <cell r="E213" t="str">
            <v>Cl10</v>
          </cell>
          <cell r="F213">
            <v>1.993953038972067E-3</v>
          </cell>
        </row>
        <row r="214">
          <cell r="D214"/>
          <cell r="E214" t="str">
            <v>Cl11</v>
          </cell>
          <cell r="F214">
            <v>9.7635762401563467E-5</v>
          </cell>
        </row>
        <row r="215">
          <cell r="D215" t="str">
            <v>C15</v>
          </cell>
          <cell r="E215" t="str">
            <v>Cl7</v>
          </cell>
          <cell r="F215">
            <v>0.59437719751118756</v>
          </cell>
        </row>
        <row r="216">
          <cell r="D216"/>
          <cell r="E216" t="str">
            <v>Cl8</v>
          </cell>
          <cell r="F216">
            <v>0.25095483517221939</v>
          </cell>
        </row>
        <row r="217">
          <cell r="D217"/>
          <cell r="E217" t="str">
            <v>Cl9</v>
          </cell>
          <cell r="F217">
            <v>0.1229103072355814</v>
          </cell>
        </row>
        <row r="218">
          <cell r="D218"/>
          <cell r="E218" t="str">
            <v>Cl10</v>
          </cell>
          <cell r="F218">
            <v>3.1757660081011711E-2</v>
          </cell>
        </row>
        <row r="219">
          <cell r="D219" t="str">
            <v>C16</v>
          </cell>
          <cell r="E219" t="str">
            <v>Cl7</v>
          </cell>
          <cell r="F219">
            <v>0.56876456536667053</v>
          </cell>
        </row>
        <row r="220">
          <cell r="D220"/>
          <cell r="E220" t="str">
            <v>Cl8</v>
          </cell>
          <cell r="F220">
            <v>0.23014348487496689</v>
          </cell>
        </row>
        <row r="221">
          <cell r="D221"/>
          <cell r="E221" t="str">
            <v>Cl9</v>
          </cell>
          <cell r="F221">
            <v>0.1324810280797073</v>
          </cell>
        </row>
        <row r="222">
          <cell r="D222"/>
          <cell r="E222" t="str">
            <v>Cl10</v>
          </cell>
          <cell r="F222">
            <v>6.8610921678655318E-2</v>
          </cell>
        </row>
        <row r="223">
          <cell r="D223" t="str">
            <v>C17</v>
          </cell>
          <cell r="E223" t="str">
            <v>Cl9</v>
          </cell>
          <cell r="F223">
            <v>0.35580661999327889</v>
          </cell>
        </row>
        <row r="224">
          <cell r="D224"/>
          <cell r="E224" t="str">
            <v>Cl10</v>
          </cell>
          <cell r="F224">
            <v>0.22212280329240136</v>
          </cell>
        </row>
        <row r="225">
          <cell r="D225"/>
          <cell r="E225" t="str">
            <v>Cl10</v>
          </cell>
          <cell r="F225">
            <v>0.28836717020431651</v>
          </cell>
        </row>
        <row r="226">
          <cell r="D226"/>
          <cell r="E226" t="str">
            <v>Cl11</v>
          </cell>
          <cell r="F226">
            <v>0.13370340651000329</v>
          </cell>
        </row>
        <row r="227">
          <cell r="D227"/>
          <cell r="F227"/>
        </row>
        <row r="228">
          <cell r="D228" t="str">
            <v>C19</v>
          </cell>
          <cell r="E228" t="str">
            <v>Cl8</v>
          </cell>
          <cell r="F228">
            <v>0.75147988252076658</v>
          </cell>
        </row>
        <row r="229">
          <cell r="D229"/>
          <cell r="E229" t="str">
            <v>Cl11</v>
          </cell>
          <cell r="F229">
            <v>4.168899419529034E-2</v>
          </cell>
        </row>
        <row r="230">
          <cell r="D230"/>
          <cell r="E230" t="str">
            <v>Cl19</v>
          </cell>
          <cell r="F230">
            <v>0.20683112328394307</v>
          </cell>
        </row>
        <row r="231">
          <cell r="D231" t="str">
            <v>C20</v>
          </cell>
          <cell r="E231" t="str">
            <v>Cl11</v>
          </cell>
          <cell r="F231">
            <v>1.7875447349876034E-2</v>
          </cell>
        </row>
        <row r="236">
          <cell r="D236" t="str">
            <v>C10</v>
          </cell>
          <cell r="E236" t="str">
            <v>Cl6</v>
          </cell>
          <cell r="F236">
            <v>0.38028852352320341</v>
          </cell>
        </row>
        <row r="237">
          <cell r="D237"/>
          <cell r="E237" t="str">
            <v>Cl7</v>
          </cell>
          <cell r="F237">
            <v>0.4905777167100851</v>
          </cell>
        </row>
        <row r="238">
          <cell r="D238"/>
          <cell r="E238" t="str">
            <v>Cl8</v>
          </cell>
          <cell r="F238">
            <v>0.12913375976671143</v>
          </cell>
        </row>
        <row r="239">
          <cell r="D239" t="str">
            <v>C11</v>
          </cell>
          <cell r="E239" t="str">
            <v>Cl6</v>
          </cell>
          <cell r="F239">
            <v>0.67797807946351807</v>
          </cell>
        </row>
        <row r="240">
          <cell r="D240"/>
          <cell r="E240" t="str">
            <v>Cl7</v>
          </cell>
          <cell r="F240">
            <v>0.2476501496472906</v>
          </cell>
        </row>
        <row r="241">
          <cell r="D241"/>
          <cell r="E241" t="str">
            <v>Cl8</v>
          </cell>
          <cell r="F241">
            <v>7.4371770889191308E-2</v>
          </cell>
        </row>
        <row r="242">
          <cell r="D242" t="str">
            <v>C12</v>
          </cell>
          <cell r="E242" t="str">
            <v>Cl7</v>
          </cell>
          <cell r="F242">
            <v>0.75657681010272204</v>
          </cell>
        </row>
        <row r="243">
          <cell r="D243"/>
          <cell r="E243" t="str">
            <v>Cl8</v>
          </cell>
          <cell r="F243">
            <v>0.2434231898972779</v>
          </cell>
        </row>
        <row r="244">
          <cell r="D244" t="str">
            <v>C13</v>
          </cell>
          <cell r="E244" t="str">
            <v>Cl7</v>
          </cell>
          <cell r="F244">
            <v>0.88645693527246583</v>
          </cell>
        </row>
        <row r="245">
          <cell r="D245"/>
          <cell r="E245" t="str">
            <v>Cl8</v>
          </cell>
          <cell r="F245">
            <v>0.11354306472753407</v>
          </cell>
        </row>
        <row r="246">
          <cell r="D246" t="str">
            <v>C14</v>
          </cell>
          <cell r="E246" t="str">
            <v>Cl6</v>
          </cell>
          <cell r="F246">
            <v>0.9385094326549891</v>
          </cell>
        </row>
        <row r="247">
          <cell r="D247"/>
          <cell r="E247" t="str">
            <v>Cl7</v>
          </cell>
          <cell r="F247">
            <v>4.4529243953536406E-2</v>
          </cell>
        </row>
        <row r="248">
          <cell r="D248"/>
          <cell r="E248" t="str">
            <v>Cl8</v>
          </cell>
          <cell r="F248">
            <v>1.1182537045963423E-2</v>
          </cell>
        </row>
        <row r="249">
          <cell r="D249"/>
          <cell r="E249" t="str">
            <v>Cl9</v>
          </cell>
          <cell r="F249">
            <v>4.7879691252115707E-3</v>
          </cell>
        </row>
        <row r="250">
          <cell r="D250"/>
          <cell r="E250" t="str">
            <v>Cl10</v>
          </cell>
          <cell r="F250">
            <v>9.9081722029938112E-4</v>
          </cell>
        </row>
        <row r="251">
          <cell r="D251" t="str">
            <v>C15</v>
          </cell>
          <cell r="E251" t="str">
            <v>Cl7</v>
          </cell>
          <cell r="F251">
            <v>0.39562306747618659</v>
          </cell>
        </row>
        <row r="252">
          <cell r="D252"/>
          <cell r="E252" t="str">
            <v>Cl8</v>
          </cell>
          <cell r="F252">
            <v>0.60437693252381341</v>
          </cell>
        </row>
        <row r="253">
          <cell r="D253" t="str">
            <v>C16</v>
          </cell>
          <cell r="E253" t="str">
            <v>Cl9</v>
          </cell>
          <cell r="F253">
            <v>0.66489054882728693</v>
          </cell>
        </row>
        <row r="254">
          <cell r="D254"/>
          <cell r="E254" t="str">
            <v>Cl10</v>
          </cell>
          <cell r="F254">
            <v>0.33510945117271307</v>
          </cell>
        </row>
        <row r="255">
          <cell r="D255" t="str">
            <v>C17</v>
          </cell>
          <cell r="E255" t="str">
            <v>Cl9</v>
          </cell>
          <cell r="F255">
            <v>1</v>
          </cell>
        </row>
        <row r="256">
          <cell r="D256" t="str">
            <v>C18</v>
          </cell>
          <cell r="E256" t="str">
            <v>Cl11</v>
          </cell>
          <cell r="F256">
            <v>1</v>
          </cell>
        </row>
        <row r="259">
          <cell r="D259" t="str">
            <v>C10</v>
          </cell>
          <cell r="E259" t="str">
            <v>Cl6</v>
          </cell>
          <cell r="F259">
            <v>0.31812417992726683</v>
          </cell>
        </row>
        <row r="260">
          <cell r="D260"/>
          <cell r="E260" t="str">
            <v>Cl7</v>
          </cell>
          <cell r="F260">
            <v>0.43508128982904026</v>
          </cell>
        </row>
        <row r="261">
          <cell r="D261"/>
          <cell r="E261" t="str">
            <v>Cl8</v>
          </cell>
          <cell r="F261">
            <v>0.20919864493417978</v>
          </cell>
        </row>
        <row r="262">
          <cell r="D262"/>
          <cell r="E262" t="str">
            <v>Cl9</v>
          </cell>
          <cell r="F262">
            <v>3.7595885309513272E-2</v>
          </cell>
        </row>
        <row r="263">
          <cell r="D263" t="str">
            <v>C11</v>
          </cell>
          <cell r="E263" t="str">
            <v>Cl6</v>
          </cell>
          <cell r="F263">
            <v>0.52298446428466183</v>
          </cell>
        </row>
        <row r="264">
          <cell r="D264"/>
          <cell r="E264" t="str">
            <v>Cl7</v>
          </cell>
          <cell r="F264">
            <v>0.32794985351439354</v>
          </cell>
        </row>
        <row r="265">
          <cell r="D265"/>
          <cell r="E265" t="str">
            <v>Cl8</v>
          </cell>
          <cell r="F265">
            <v>0.12532955224938325</v>
          </cell>
        </row>
        <row r="266">
          <cell r="D266"/>
          <cell r="E266" t="str">
            <v>Cl9</v>
          </cell>
          <cell r="F266">
            <v>2.3050006077124818E-2</v>
          </cell>
        </row>
        <row r="267">
          <cell r="D267"/>
          <cell r="E267" t="str">
            <v>Cl10</v>
          </cell>
          <cell r="F267">
            <v>6.8612387443652153E-4</v>
          </cell>
        </row>
        <row r="268">
          <cell r="D268" t="str">
            <v>C12</v>
          </cell>
          <cell r="E268" t="str">
            <v>Cl7</v>
          </cell>
          <cell r="F268">
            <v>0.69488606873119729</v>
          </cell>
        </row>
        <row r="269">
          <cell r="D269"/>
          <cell r="E269" t="str">
            <v>Cl8</v>
          </cell>
          <cell r="F269">
            <v>0.25094698633061419</v>
          </cell>
        </row>
        <row r="270">
          <cell r="D270"/>
          <cell r="E270" t="str">
            <v>Cl9</v>
          </cell>
          <cell r="F270">
            <v>4.8885956067640166E-2</v>
          </cell>
        </row>
        <row r="271">
          <cell r="D271"/>
          <cell r="E271" t="str">
            <v>Cl10</v>
          </cell>
          <cell r="F271">
            <v>5.2809888705483482E-3</v>
          </cell>
        </row>
        <row r="272">
          <cell r="D272" t="str">
            <v>C13</v>
          </cell>
          <cell r="E272" t="str">
            <v>Cl7</v>
          </cell>
          <cell r="F272">
            <v>0.7582212830464885</v>
          </cell>
        </row>
        <row r="273">
          <cell r="D273"/>
          <cell r="E273" t="str">
            <v>Cl8</v>
          </cell>
          <cell r="F273">
            <v>0.18700370805306041</v>
          </cell>
        </row>
        <row r="274">
          <cell r="D274"/>
          <cell r="E274" t="str">
            <v>Cl9</v>
          </cell>
          <cell r="F274">
            <v>4.2993727839241172E-2</v>
          </cell>
        </row>
        <row r="275">
          <cell r="D275"/>
          <cell r="E275" t="str">
            <v>Cl10</v>
          </cell>
          <cell r="F275">
            <v>1.178128106120992E-2</v>
          </cell>
        </row>
        <row r="276">
          <cell r="D276" t="str">
            <v>C14</v>
          </cell>
          <cell r="E276" t="str">
            <v>Cl6</v>
          </cell>
          <cell r="F276">
            <v>0.90403733580558387</v>
          </cell>
        </row>
        <row r="277">
          <cell r="D277"/>
          <cell r="E277" t="str">
            <v>Cl7</v>
          </cell>
          <cell r="F277">
            <v>6.2554914603856801E-2</v>
          </cell>
        </row>
        <row r="278">
          <cell r="D278"/>
          <cell r="E278" t="str">
            <v>Cl8</v>
          </cell>
          <cell r="F278">
            <v>2.3928221418195523E-2</v>
          </cell>
        </row>
        <row r="279">
          <cell r="D279"/>
          <cell r="E279" t="str">
            <v>Cl9</v>
          </cell>
          <cell r="F279">
            <v>7.4954416645222266E-3</v>
          </cell>
        </row>
        <row r="280">
          <cell r="D280"/>
          <cell r="E280" t="str">
            <v>Cl10</v>
          </cell>
          <cell r="F280">
            <v>1.9840865078414355E-3</v>
          </cell>
        </row>
        <row r="281">
          <cell r="D281" t="str">
            <v>C15</v>
          </cell>
          <cell r="E281" t="str">
            <v>Cl7</v>
          </cell>
          <cell r="F281">
            <v>0.6002004132503268</v>
          </cell>
        </row>
        <row r="282">
          <cell r="D282"/>
          <cell r="E282" t="str">
            <v>Cl8</v>
          </cell>
          <cell r="F282">
            <v>0.24510706321701015</v>
          </cell>
        </row>
        <row r="283">
          <cell r="D283"/>
          <cell r="E283" t="str">
            <v>Cl9</v>
          </cell>
          <cell r="F283">
            <v>0.12097955139617184</v>
          </cell>
        </row>
        <row r="284">
          <cell r="D284"/>
          <cell r="E284" t="str">
            <v>Cl10</v>
          </cell>
          <cell r="F284">
            <v>3.371297213649125E-2</v>
          </cell>
        </row>
        <row r="285">
          <cell r="D285" t="str">
            <v>C16</v>
          </cell>
          <cell r="E285" t="str">
            <v>Cl7</v>
          </cell>
          <cell r="F285">
            <v>0.53410903679803845</v>
          </cell>
        </row>
        <row r="286">
          <cell r="D286"/>
          <cell r="E286" t="str">
            <v>Cl8</v>
          </cell>
          <cell r="F286">
            <v>0.25342837606205204</v>
          </cell>
        </row>
        <row r="287">
          <cell r="D287"/>
          <cell r="E287" t="str">
            <v>Cl9</v>
          </cell>
          <cell r="F287">
            <v>0.14787604516143552</v>
          </cell>
        </row>
        <row r="288">
          <cell r="D288"/>
          <cell r="E288" t="str">
            <v>Cl10</v>
          </cell>
          <cell r="F288">
            <v>6.4586541978473938E-2</v>
          </cell>
        </row>
        <row r="289">
          <cell r="D289" t="str">
            <v>C17</v>
          </cell>
          <cell r="E289" t="str">
            <v>Cl8</v>
          </cell>
          <cell r="F289">
            <v>0.42780531718726855</v>
          </cell>
        </row>
        <row r="290">
          <cell r="D290"/>
          <cell r="E290" t="str">
            <v>Cl9</v>
          </cell>
          <cell r="F290">
            <v>0.30438096946603915</v>
          </cell>
        </row>
        <row r="291">
          <cell r="D291"/>
          <cell r="E291" t="str">
            <v>Cl10</v>
          </cell>
          <cell r="F291">
            <v>0.26781371334669241</v>
          </cell>
        </row>
        <row r="292">
          <cell r="D292" t="str">
            <v>C18</v>
          </cell>
          <cell r="E292" t="str">
            <v>Cl9</v>
          </cell>
          <cell r="F292">
            <v>0.17617216714406281</v>
          </cell>
        </row>
        <row r="293">
          <cell r="D293"/>
          <cell r="E293" t="str">
            <v>Cl10</v>
          </cell>
          <cell r="F293">
            <v>0.32270178805680561</v>
          </cell>
        </row>
        <row r="294">
          <cell r="D294"/>
          <cell r="E294" t="str">
            <v>Cl11</v>
          </cell>
          <cell r="F294">
            <v>0.24725323071902344</v>
          </cell>
        </row>
        <row r="295">
          <cell r="D295"/>
          <cell r="E295" t="str">
            <v>Cl12</v>
          </cell>
          <cell r="F295">
            <v>0.2538728140801082</v>
          </cell>
        </row>
        <row r="296">
          <cell r="D296" t="str">
            <v>C19</v>
          </cell>
          <cell r="E296" t="str">
            <v>Cl8</v>
          </cell>
          <cell r="F296">
            <v>0.41344614191288209</v>
          </cell>
        </row>
        <row r="297">
          <cell r="D297"/>
          <cell r="E297" t="str">
            <v>Cl9</v>
          </cell>
          <cell r="F297">
            <v>7.9260479061736083E-2</v>
          </cell>
        </row>
        <row r="298">
          <cell r="D298"/>
          <cell r="E298" t="str">
            <v>Cl10</v>
          </cell>
          <cell r="F298">
            <v>0.11772656048052994</v>
          </cell>
        </row>
        <row r="299">
          <cell r="D299"/>
          <cell r="E299" t="str">
            <v>Cl11</v>
          </cell>
          <cell r="F299">
            <v>0.17185418580709672</v>
          </cell>
        </row>
        <row r="300">
          <cell r="D300"/>
          <cell r="E300" t="str">
            <v>Cl12</v>
          </cell>
          <cell r="F300">
            <v>0.15934485607503648</v>
          </cell>
        </row>
        <row r="301">
          <cell r="D301"/>
          <cell r="E301" t="str">
            <v>Cl13</v>
          </cell>
          <cell r="F301">
            <v>5.8367776662718848E-2</v>
          </cell>
        </row>
        <row r="302">
          <cell r="D302" t="str">
            <v>C20</v>
          </cell>
          <cell r="E302" t="str">
            <v>Cl8</v>
          </cell>
          <cell r="F302">
            <v>4.6640690607285915E-2</v>
          </cell>
        </row>
        <row r="303">
          <cell r="D303"/>
          <cell r="E303" t="str">
            <v>Cl9</v>
          </cell>
          <cell r="F303">
            <v>0.10764167028511905</v>
          </cell>
        </row>
        <row r="304">
          <cell r="D304"/>
          <cell r="E304" t="str">
            <v>Cl10</v>
          </cell>
          <cell r="F304">
            <v>0.19129049621536903</v>
          </cell>
        </row>
        <row r="305">
          <cell r="D305"/>
          <cell r="E305" t="str">
            <v>Cl11</v>
          </cell>
          <cell r="F305">
            <v>0.26593137365197</v>
          </cell>
        </row>
        <row r="306">
          <cell r="D306"/>
          <cell r="E306" t="str">
            <v>Cl12</v>
          </cell>
          <cell r="F306">
            <v>0.25057025145097611</v>
          </cell>
        </row>
        <row r="307">
          <cell r="D307"/>
          <cell r="E307" t="str">
            <v>Cl13</v>
          </cell>
          <cell r="F307">
            <v>0.13792551778927992</v>
          </cell>
        </row>
        <row r="309">
          <cell r="D309" t="str">
            <v>C10</v>
          </cell>
          <cell r="E309" t="str">
            <v>Cl6</v>
          </cell>
          <cell r="F309">
            <v>0.41944976736454809</v>
          </cell>
        </row>
        <row r="310">
          <cell r="D310"/>
          <cell r="E310" t="str">
            <v>Cl7</v>
          </cell>
          <cell r="F310">
            <v>0.3347471305502791</v>
          </cell>
        </row>
        <row r="311">
          <cell r="D311"/>
          <cell r="E311" t="str">
            <v>Cl8</v>
          </cell>
          <cell r="F311">
            <v>0.1638273032797623</v>
          </cell>
        </row>
        <row r="312">
          <cell r="D312"/>
          <cell r="E312" t="str">
            <v>Cl9</v>
          </cell>
          <cell r="F312">
            <v>6.2286186422291168E-2</v>
          </cell>
        </row>
        <row r="313">
          <cell r="D313"/>
          <cell r="E313" t="str">
            <v>Cl10</v>
          </cell>
          <cell r="F313">
            <v>1.9689612383119372E-2</v>
          </cell>
        </row>
        <row r="314">
          <cell r="D314" t="str">
            <v>C11</v>
          </cell>
          <cell r="E314" t="str">
            <v>Cl6</v>
          </cell>
          <cell r="F314">
            <v>0.61989973467604309</v>
          </cell>
        </row>
        <row r="315">
          <cell r="D315"/>
          <cell r="E315" t="str">
            <v>Cl7</v>
          </cell>
          <cell r="F315">
            <v>0.2063934910891439</v>
          </cell>
        </row>
        <row r="316">
          <cell r="D316"/>
          <cell r="E316" t="str">
            <v>Cl8</v>
          </cell>
          <cell r="F316">
            <v>0.10522894351173809</v>
          </cell>
        </row>
        <row r="317">
          <cell r="D317"/>
          <cell r="E317" t="str">
            <v>Cl9</v>
          </cell>
          <cell r="F317">
            <v>4.5975257885517318E-2</v>
          </cell>
        </row>
        <row r="318">
          <cell r="D318"/>
          <cell r="E318" t="str">
            <v>Cl10</v>
          </cell>
          <cell r="F318">
            <v>1.9241358918042246E-2</v>
          </cell>
        </row>
        <row r="319">
          <cell r="D319"/>
          <cell r="E319" t="str">
            <v>Cl11</v>
          </cell>
          <cell r="F319">
            <v>3.2612139195152298E-3</v>
          </cell>
        </row>
        <row r="320">
          <cell r="D320" t="str">
            <v>C12</v>
          </cell>
          <cell r="E320" t="str">
            <v>Cl7</v>
          </cell>
          <cell r="F320">
            <v>0.71000652306373047</v>
          </cell>
        </row>
        <row r="321">
          <cell r="D321"/>
          <cell r="E321" t="str">
            <v>Cl8</v>
          </cell>
          <cell r="F321">
            <v>0.20481766925526357</v>
          </cell>
        </row>
        <row r="322">
          <cell r="D322"/>
          <cell r="E322" t="str">
            <v>Cl9</v>
          </cell>
          <cell r="F322">
            <v>5.9361699190766296E-2</v>
          </cell>
        </row>
        <row r="323">
          <cell r="D323"/>
          <cell r="E323" t="str">
            <v>Cl10</v>
          </cell>
          <cell r="F323">
            <v>2.5814108490239549E-2</v>
          </cell>
        </row>
        <row r="324">
          <cell r="D324" t="str">
            <v>C13</v>
          </cell>
          <cell r="E324" t="str">
            <v>Cl7</v>
          </cell>
          <cell r="F324">
            <v>0.80400791417545925</v>
          </cell>
        </row>
        <row r="325">
          <cell r="D325"/>
          <cell r="E325" t="str">
            <v>Cl8</v>
          </cell>
          <cell r="F325">
            <v>0.13792099618188436</v>
          </cell>
        </row>
        <row r="326">
          <cell r="D326"/>
          <cell r="E326" t="str">
            <v>Cl9</v>
          </cell>
          <cell r="F326">
            <v>4.6338595059367056E-2</v>
          </cell>
        </row>
        <row r="327">
          <cell r="D327"/>
          <cell r="E327" t="str">
            <v>Cl10</v>
          </cell>
          <cell r="F327">
            <v>1.1732494583289293E-2</v>
          </cell>
        </row>
        <row r="328">
          <cell r="D328" t="str">
            <v>C14</v>
          </cell>
          <cell r="E328" t="str">
            <v>Cl6</v>
          </cell>
          <cell r="F328">
            <v>0.91629834871143501</v>
          </cell>
        </row>
        <row r="329">
          <cell r="D329"/>
          <cell r="E329" t="str">
            <v>Cl7</v>
          </cell>
          <cell r="F329">
            <v>4.561393391676373E-2</v>
          </cell>
        </row>
        <row r="330">
          <cell r="D330"/>
          <cell r="E330" t="str">
            <v>Cl8</v>
          </cell>
          <cell r="F330">
            <v>2.0878992712487752E-2</v>
          </cell>
        </row>
        <row r="331">
          <cell r="D331"/>
          <cell r="E331" t="str">
            <v>Cl9</v>
          </cell>
          <cell r="F331">
            <v>1.1248595302163421E-2</v>
          </cell>
        </row>
        <row r="332">
          <cell r="D332"/>
          <cell r="E332" t="str">
            <v>Cl10</v>
          </cell>
          <cell r="F332">
            <v>4.8535302839614498E-3</v>
          </cell>
        </row>
        <row r="333">
          <cell r="D333"/>
          <cell r="E333" t="str">
            <v>Cl11</v>
          </cell>
          <cell r="F333">
            <v>1.1065990731885429E-3</v>
          </cell>
        </row>
        <row r="334">
          <cell r="D334" t="str">
            <v>C15</v>
          </cell>
          <cell r="E334" t="str">
            <v>Cl7</v>
          </cell>
          <cell r="F334">
            <v>0.57610515577696098</v>
          </cell>
        </row>
        <row r="335">
          <cell r="D335"/>
          <cell r="E335" t="str">
            <v>Cl8</v>
          </cell>
          <cell r="F335">
            <v>0.25374461917952568</v>
          </cell>
        </row>
        <row r="336">
          <cell r="D336"/>
          <cell r="E336" t="str">
            <v>Cl9</v>
          </cell>
          <cell r="F336">
            <v>0.13241891812632103</v>
          </cell>
        </row>
        <row r="337">
          <cell r="D337"/>
          <cell r="E337" t="str">
            <v>Cl10</v>
          </cell>
          <cell r="F337">
            <v>3.7731306917192266E-2</v>
          </cell>
        </row>
        <row r="338">
          <cell r="D338" t="str">
            <v>C16</v>
          </cell>
          <cell r="E338" t="str">
            <v>Cl7</v>
          </cell>
          <cell r="F338">
            <v>0.58458063155040552</v>
          </cell>
        </row>
        <row r="339">
          <cell r="D339"/>
          <cell r="E339" t="str">
            <v>Cl8</v>
          </cell>
          <cell r="F339">
            <v>0.22601205127321922</v>
          </cell>
        </row>
        <row r="340">
          <cell r="D340"/>
          <cell r="E340" t="str">
            <v>Cl9</v>
          </cell>
          <cell r="F340">
            <v>0.11577972984169049</v>
          </cell>
        </row>
        <row r="341">
          <cell r="D341"/>
          <cell r="E341" t="str">
            <v>Cl10</v>
          </cell>
          <cell r="F341">
            <v>7.3627587334684913E-2</v>
          </cell>
        </row>
        <row r="342">
          <cell r="D342" t="str">
            <v>C17</v>
          </cell>
          <cell r="E342" t="str">
            <v>Cl9</v>
          </cell>
          <cell r="F342">
            <v>0.77539293556978028</v>
          </cell>
        </row>
        <row r="343">
          <cell r="D343"/>
          <cell r="E343" t="str">
            <v>Cl10</v>
          </cell>
          <cell r="F343">
            <v>0.22460706443021972</v>
          </cell>
        </row>
        <row r="344">
          <cell r="D344" t="str">
            <v>C18</v>
          </cell>
          <cell r="E344" t="str">
            <v>Cl10</v>
          </cell>
          <cell r="F344">
            <v>0.79329617656067275</v>
          </cell>
        </row>
        <row r="345">
          <cell r="D345"/>
          <cell r="E345" t="str">
            <v>Cl11</v>
          </cell>
          <cell r="F345">
            <v>0.20670382343932725</v>
          </cell>
        </row>
        <row r="346">
          <cell r="D346" t="str">
            <v>C19</v>
          </cell>
          <cell r="E346" t="str">
            <v>Cl10</v>
          </cell>
          <cell r="F346">
            <v>0.12961792621065132</v>
          </cell>
        </row>
        <row r="347">
          <cell r="D347"/>
          <cell r="E347" t="str">
            <v>Cl19</v>
          </cell>
          <cell r="F347">
            <v>0.87038207378934862</v>
          </cell>
        </row>
        <row r="348">
          <cell r="D348" t="str">
            <v>C20</v>
          </cell>
          <cell r="E348" t="str">
            <v>Cl9</v>
          </cell>
          <cell r="F348">
            <v>0.7438793295835634</v>
          </cell>
        </row>
        <row r="349">
          <cell r="D349"/>
          <cell r="E349" t="str">
            <v>Cl11</v>
          </cell>
          <cell r="F349">
            <v>0.25612067041643655</v>
          </cell>
        </row>
        <row r="351">
          <cell r="D351" t="str">
            <v>C10</v>
          </cell>
          <cell r="E351" t="str">
            <v>Cl6</v>
          </cell>
          <cell r="F351">
            <v>0.60072503817468614</v>
          </cell>
        </row>
        <row r="352">
          <cell r="D352"/>
          <cell r="E352" t="str">
            <v>Cl7</v>
          </cell>
          <cell r="F352">
            <v>0.29967384262370234</v>
          </cell>
        </row>
        <row r="353">
          <cell r="D353"/>
          <cell r="E353" t="str">
            <v>Cl8</v>
          </cell>
          <cell r="F353">
            <v>8.6087374942990416E-2</v>
          </cell>
        </row>
        <row r="354">
          <cell r="D354"/>
          <cell r="E354" t="str">
            <v>Cl9</v>
          </cell>
          <cell r="F354">
            <v>1.3513744258621077E-2</v>
          </cell>
        </row>
        <row r="355">
          <cell r="D355" t="str">
            <v>C11</v>
          </cell>
          <cell r="E355" t="str">
            <v>Cl6</v>
          </cell>
          <cell r="F355">
            <v>0.71762571530958619</v>
          </cell>
        </row>
        <row r="356">
          <cell r="D356"/>
          <cell r="E356" t="str">
            <v>Cl7</v>
          </cell>
          <cell r="F356">
            <v>0.21102118156032956</v>
          </cell>
        </row>
        <row r="357">
          <cell r="D357"/>
          <cell r="E357" t="str">
            <v>Cl8</v>
          </cell>
          <cell r="F357">
            <v>5.7435131393239934E-2</v>
          </cell>
        </row>
        <row r="358">
          <cell r="D358"/>
          <cell r="E358" t="str">
            <v>Cl9</v>
          </cell>
          <cell r="F358">
            <v>1.1635514201639139E-2</v>
          </cell>
        </row>
        <row r="359">
          <cell r="D359"/>
          <cell r="E359" t="str">
            <v>Cl10</v>
          </cell>
          <cell r="F359">
            <v>2.282457535205386E-3</v>
          </cell>
        </row>
        <row r="360">
          <cell r="D360" t="str">
            <v>C12</v>
          </cell>
          <cell r="E360" t="str">
            <v>Cl7</v>
          </cell>
          <cell r="F360">
            <v>0.72300758256276931</v>
          </cell>
        </row>
        <row r="361">
          <cell r="D361"/>
          <cell r="E361" t="str">
            <v>Cl8</v>
          </cell>
          <cell r="F361">
            <v>0.20302362787284514</v>
          </cell>
        </row>
        <row r="362">
          <cell r="D362"/>
          <cell r="E362" t="str">
            <v>Cl9</v>
          </cell>
          <cell r="F362">
            <v>5.7892341679944899E-2</v>
          </cell>
        </row>
        <row r="363">
          <cell r="D363"/>
          <cell r="E363" t="str">
            <v>Cl10</v>
          </cell>
          <cell r="F363">
            <v>1.607644788444066E-2</v>
          </cell>
        </row>
        <row r="364">
          <cell r="D364" t="str">
            <v>C13</v>
          </cell>
          <cell r="E364" t="str">
            <v>Cl7</v>
          </cell>
          <cell r="F364">
            <v>0.74583554697966581</v>
          </cell>
        </row>
        <row r="365">
          <cell r="D365"/>
          <cell r="E365" t="str">
            <v>Cl8</v>
          </cell>
          <cell r="F365">
            <v>0.16838674198141002</v>
          </cell>
        </row>
        <row r="366">
          <cell r="D366"/>
          <cell r="E366" t="str">
            <v>Cl9</v>
          </cell>
          <cell r="F366">
            <v>6.6605076587259254E-2</v>
          </cell>
        </row>
        <row r="367">
          <cell r="D367"/>
          <cell r="E367" t="str">
            <v>Cl10</v>
          </cell>
          <cell r="F367">
            <v>1.9172634451665053E-2</v>
          </cell>
        </row>
        <row r="368">
          <cell r="D368" t="str">
            <v>C14</v>
          </cell>
          <cell r="E368" t="str">
            <v>Cl6</v>
          </cell>
          <cell r="F368">
            <v>0.86735687525629146</v>
          </cell>
        </row>
        <row r="369">
          <cell r="D369"/>
          <cell r="E369" t="str">
            <v>Cl7</v>
          </cell>
          <cell r="F369">
            <v>6.7125431848531786E-2</v>
          </cell>
        </row>
        <row r="370">
          <cell r="D370"/>
          <cell r="E370" t="str">
            <v>Cl8</v>
          </cell>
          <cell r="F370">
            <v>3.9245887551501109E-2</v>
          </cell>
        </row>
        <row r="371">
          <cell r="D371"/>
          <cell r="E371" t="str">
            <v>Cl9</v>
          </cell>
          <cell r="F371">
            <v>1.8921394944878794E-2</v>
          </cell>
        </row>
        <row r="372">
          <cell r="D372"/>
          <cell r="E372" t="str">
            <v>Cl10</v>
          </cell>
          <cell r="F372">
            <v>6.2068087569228034E-3</v>
          </cell>
        </row>
        <row r="373">
          <cell r="D373"/>
          <cell r="E373" t="str">
            <v>Cl11</v>
          </cell>
          <cell r="F373">
            <v>1.0641507528781583E-3</v>
          </cell>
        </row>
        <row r="374">
          <cell r="D374"/>
          <cell r="E374" t="str">
            <v>Cl12</v>
          </cell>
          <cell r="F374">
            <v>7.9450888995862554E-5</v>
          </cell>
        </row>
        <row r="375">
          <cell r="D375" t="str">
            <v>C15</v>
          </cell>
          <cell r="E375" t="str">
            <v>Cl7</v>
          </cell>
          <cell r="F375">
            <v>0.4587201564721044</v>
          </cell>
        </row>
        <row r="376">
          <cell r="D376"/>
          <cell r="E376" t="str">
            <v>Cl8</v>
          </cell>
          <cell r="F376">
            <v>0.29100353040509813</v>
          </cell>
        </row>
        <row r="377">
          <cell r="D377"/>
          <cell r="E377" t="str">
            <v>Cl9</v>
          </cell>
          <cell r="F377">
            <v>0.17227148181310323</v>
          </cell>
        </row>
        <row r="378">
          <cell r="D378"/>
          <cell r="E378" t="str">
            <v>Cl10</v>
          </cell>
          <cell r="F378">
            <v>6.1483672265974107E-2</v>
          </cell>
        </row>
        <row r="379">
          <cell r="D379"/>
          <cell r="E379" t="str">
            <v>Cl11</v>
          </cell>
          <cell r="F379">
            <v>1.6521159043720063E-2</v>
          </cell>
        </row>
        <row r="380">
          <cell r="D380" t="str">
            <v>C16</v>
          </cell>
          <cell r="E380" t="str">
            <v>Cl7</v>
          </cell>
          <cell r="F380">
            <v>0.50896670539412792</v>
          </cell>
        </row>
        <row r="381">
          <cell r="D381"/>
          <cell r="E381" t="str">
            <v>Cl8</v>
          </cell>
          <cell r="F381">
            <v>0.25241891791160465</v>
          </cell>
        </row>
        <row r="382">
          <cell r="D382"/>
          <cell r="E382" t="str">
            <v>Cl9</v>
          </cell>
          <cell r="F382">
            <v>0.14441928162693882</v>
          </cell>
        </row>
        <row r="383">
          <cell r="D383"/>
          <cell r="E383" t="str">
            <v>Cl10</v>
          </cell>
          <cell r="F383">
            <v>6.3849384112796129E-2</v>
          </cell>
        </row>
        <row r="384">
          <cell r="D384"/>
          <cell r="E384" t="str">
            <v>Cl11</v>
          </cell>
          <cell r="F384">
            <v>2.5325262009814772E-2</v>
          </cell>
        </row>
        <row r="385">
          <cell r="D385"/>
          <cell r="E385" t="str">
            <v>Cl12</v>
          </cell>
          <cell r="F385">
            <v>5.0204489447175787E-3</v>
          </cell>
        </row>
        <row r="386">
          <cell r="D386" t="str">
            <v>C17</v>
          </cell>
          <cell r="E386" t="str">
            <v>Cl8</v>
          </cell>
          <cell r="F386">
            <v>0.43457212207815288</v>
          </cell>
        </row>
        <row r="387">
          <cell r="D387"/>
          <cell r="E387" t="str">
            <v>Cl9</v>
          </cell>
          <cell r="F387">
            <v>0.30520360992935169</v>
          </cell>
        </row>
        <row r="388">
          <cell r="D388"/>
          <cell r="E388" t="str">
            <v>Cl10</v>
          </cell>
          <cell r="F388">
            <v>0.1640078619423431</v>
          </cell>
        </row>
        <row r="389">
          <cell r="D389"/>
          <cell r="E389" t="str">
            <v>Cl11</v>
          </cell>
          <cell r="F389">
            <v>7.1642707454205298E-2</v>
          </cell>
        </row>
        <row r="390">
          <cell r="D390"/>
          <cell r="E390" t="str">
            <v>Cl12</v>
          </cell>
          <cell r="F390">
            <v>2.4573698595946963E-2</v>
          </cell>
        </row>
        <row r="391">
          <cell r="D391" t="str">
            <v>C18</v>
          </cell>
          <cell r="E391" t="str">
            <v>Cl8</v>
          </cell>
          <cell r="F391">
            <v>0.26423880041418485</v>
          </cell>
        </row>
        <row r="392">
          <cell r="D392"/>
          <cell r="E392" t="str">
            <v>Cl9</v>
          </cell>
          <cell r="F392">
            <v>0.30082893008715006</v>
          </cell>
        </row>
        <row r="393">
          <cell r="D393"/>
          <cell r="E393" t="str">
            <v>Cl10</v>
          </cell>
          <cell r="F393">
            <v>0.26111221802011703</v>
          </cell>
        </row>
        <row r="394">
          <cell r="D394"/>
          <cell r="E394" t="str">
            <v>Cl11</v>
          </cell>
          <cell r="F394">
            <v>0.13006171022185375</v>
          </cell>
        </row>
        <row r="395">
          <cell r="D395"/>
          <cell r="E395" t="str">
            <v>Cl12</v>
          </cell>
          <cell r="F395">
            <v>4.3758341256694464E-2</v>
          </cell>
        </row>
        <row r="396">
          <cell r="D396" t="str">
            <v>C19</v>
          </cell>
          <cell r="E396" t="str">
            <v>Cl8</v>
          </cell>
          <cell r="F396">
            <v>0.2462311962867979</v>
          </cell>
        </row>
        <row r="397">
          <cell r="D397"/>
          <cell r="E397" t="str">
            <v>Cl9</v>
          </cell>
          <cell r="F397">
            <v>0.31894476407716432</v>
          </cell>
        </row>
        <row r="398">
          <cell r="D398"/>
          <cell r="E398" t="str">
            <v>Cl10</v>
          </cell>
          <cell r="F398">
            <v>0.29923148917855369</v>
          </cell>
        </row>
        <row r="399">
          <cell r="D399"/>
          <cell r="E399" t="str">
            <v>Cl11</v>
          </cell>
          <cell r="F399">
            <v>0.13559255045748406</v>
          </cell>
        </row>
        <row r="400">
          <cell r="D400" t="str">
            <v>C20</v>
          </cell>
          <cell r="E400" t="str">
            <v>Cl7</v>
          </cell>
          <cell r="F400">
            <v>0.24791520925019694</v>
          </cell>
        </row>
        <row r="401">
          <cell r="D401"/>
          <cell r="E401" t="str">
            <v>Cl8</v>
          </cell>
          <cell r="F401">
            <v>0.22804860741324787</v>
          </cell>
        </row>
        <row r="402">
          <cell r="D402"/>
          <cell r="E402" t="str">
            <v>Cl9</v>
          </cell>
          <cell r="F402">
            <v>0.21055855653053032</v>
          </cell>
        </row>
        <row r="403">
          <cell r="D403"/>
          <cell r="E403" t="str">
            <v>Cl10</v>
          </cell>
          <cell r="F403">
            <v>0.18250604080166033</v>
          </cell>
        </row>
        <row r="404">
          <cell r="D404"/>
          <cell r="E404" t="str">
            <v>Cl11</v>
          </cell>
          <cell r="F404">
            <v>9.7247427378460705E-2</v>
          </cell>
        </row>
        <row r="405">
          <cell r="D405"/>
          <cell r="E405" t="str">
            <v>Cl12</v>
          </cell>
          <cell r="F405">
            <v>3.3724158625903833E-2</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ir Volume (m3) &amp; Concentration"/>
      <sheetName val="References"/>
      <sheetName val="Notes on PCBs"/>
      <sheetName val="Notes on CUPs"/>
      <sheetName val="notes on PFC calculations"/>
      <sheetName val="notes on siloxane calculations"/>
      <sheetName val="notes on PAC calculations"/>
      <sheetName val="notes on OPFR calculations"/>
      <sheetName val="notes on bisphenol calculations"/>
      <sheetName val="notes on NFR calculations"/>
      <sheetName val="notes on PHT calculations"/>
      <sheetName val="Notes on C9-CPs and SCCPs"/>
      <sheetName val="Notes on MCCPs and LCCPs"/>
      <sheetName val="Uptake Study Helper"/>
      <sheetName val="Depuration Profiles - Rough"/>
      <sheetName val="Corrections &amp; Revisions Log"/>
    </sheetNames>
    <sheetDataSet>
      <sheetData sheetId="0"/>
      <sheetData sheetId="1"/>
      <sheetData sheetId="2"/>
      <sheetData sheetId="3"/>
      <sheetData sheetId="4"/>
      <sheetData sheetId="5"/>
      <sheetData sheetId="6"/>
      <sheetData sheetId="7"/>
      <sheetData sheetId="8"/>
      <sheetData sheetId="9"/>
      <sheetData sheetId="10"/>
      <sheetData sheetId="11">
        <row r="5">
          <cell r="N5">
            <v>-3.5205953379171557</v>
          </cell>
          <cell r="O5">
            <v>2513.5819999999999</v>
          </cell>
          <cell r="P5">
            <v>4.91</v>
          </cell>
          <cell r="U5">
            <v>2.44</v>
          </cell>
        </row>
        <row r="6">
          <cell r="N6">
            <v>-4.0423478115042775</v>
          </cell>
          <cell r="O6">
            <v>2910.6439999999998</v>
          </cell>
          <cell r="P6">
            <v>5.72</v>
          </cell>
          <cell r="U6">
            <v>3.53</v>
          </cell>
        </row>
        <row r="7">
          <cell r="N7">
            <v>-4.7509005534127127</v>
          </cell>
          <cell r="O7">
            <v>3449.864</v>
          </cell>
          <cell r="P7">
            <v>6.82</v>
          </cell>
          <cell r="U7">
            <v>4.9400000000000004</v>
          </cell>
        </row>
        <row r="8">
          <cell r="N8">
            <v>-5.1502666443065577</v>
          </cell>
          <cell r="O8">
            <v>3753.788</v>
          </cell>
          <cell r="P8">
            <v>7.44</v>
          </cell>
          <cell r="U8">
            <v>5.7</v>
          </cell>
        </row>
        <row r="9">
          <cell r="N9">
            <v>-5.5174257923863834</v>
          </cell>
          <cell r="O9">
            <v>4033.2019999999998</v>
          </cell>
          <cell r="P9">
            <v>8.01</v>
          </cell>
          <cell r="U9">
            <v>6.37</v>
          </cell>
        </row>
        <row r="10">
          <cell r="N10">
            <v>-5.9425574375314429</v>
          </cell>
          <cell r="O10">
            <v>4356.7339999999995</v>
          </cell>
          <cell r="P10">
            <v>8.67</v>
          </cell>
          <cell r="U10">
            <v>7.06</v>
          </cell>
        </row>
        <row r="11">
          <cell r="N11">
            <v>-6.1615646486667792</v>
          </cell>
          <cell r="O11">
            <v>4523.402</v>
          </cell>
          <cell r="P11">
            <v>9.01</v>
          </cell>
          <cell r="U11">
            <v>7.48</v>
          </cell>
        </row>
        <row r="12">
          <cell r="N12">
            <v>-6.7348482307563327</v>
          </cell>
          <cell r="O12">
            <v>4959.68</v>
          </cell>
          <cell r="P12">
            <v>9.9</v>
          </cell>
          <cell r="U12">
            <v>8.35</v>
          </cell>
        </row>
        <row r="13">
          <cell r="N13">
            <v>-7.5657873553580419</v>
          </cell>
          <cell r="O13">
            <v>5592.0379999999996</v>
          </cell>
          <cell r="P13">
            <v>11.19</v>
          </cell>
          <cell r="U13">
            <v>10.26</v>
          </cell>
        </row>
        <row r="14">
          <cell r="N14">
            <v>-3.7653681033037065</v>
          </cell>
          <cell r="O14">
            <v>2699.8579999999997</v>
          </cell>
          <cell r="P14">
            <v>5.29</v>
          </cell>
          <cell r="U14">
            <v>2.71</v>
          </cell>
        </row>
        <row r="15">
          <cell r="N15">
            <v>-4.4030655710212985</v>
          </cell>
          <cell r="O15">
            <v>3185.1559999999999</v>
          </cell>
          <cell r="P15">
            <v>6.28</v>
          </cell>
          <cell r="U15">
            <v>3.94</v>
          </cell>
        </row>
        <row r="16">
          <cell r="N16">
            <v>-5.0536458158644981</v>
          </cell>
          <cell r="O16">
            <v>3680.2579999999998</v>
          </cell>
          <cell r="P16">
            <v>7.29</v>
          </cell>
          <cell r="U16">
            <v>5.24</v>
          </cell>
        </row>
        <row r="17">
          <cell r="N17">
            <v>-5.5431913466375988</v>
          </cell>
          <cell r="O17">
            <v>4052.81</v>
          </cell>
          <cell r="P17">
            <v>8.0500000000000007</v>
          </cell>
          <cell r="U17">
            <v>6.07</v>
          </cell>
        </row>
        <row r="18">
          <cell r="N18">
            <v>-6.0005299345966812</v>
          </cell>
          <cell r="O18">
            <v>4400.8519999999999</v>
          </cell>
          <cell r="P18">
            <v>8.76</v>
          </cell>
          <cell r="U18">
            <v>7.05</v>
          </cell>
        </row>
        <row r="19">
          <cell r="N19">
            <v>-6.335482139862485</v>
          </cell>
          <cell r="O19">
            <v>4655.7559999999994</v>
          </cell>
          <cell r="P19">
            <v>9.2799999999999994</v>
          </cell>
          <cell r="U19">
            <v>7.71</v>
          </cell>
        </row>
        <row r="20">
          <cell r="N20">
            <v>-6.5931376823746426</v>
          </cell>
          <cell r="O20">
            <v>4851.8359999999993</v>
          </cell>
          <cell r="P20">
            <v>9.68</v>
          </cell>
          <cell r="U20">
            <v>8.1199999999999992</v>
          </cell>
        </row>
        <row r="21">
          <cell r="N21">
            <v>-6.92808988764045</v>
          </cell>
          <cell r="O21">
            <v>5106.74</v>
          </cell>
          <cell r="P21">
            <v>10.199999999999999</v>
          </cell>
          <cell r="U21">
            <v>8.5399999999999991</v>
          </cell>
        </row>
        <row r="22">
          <cell r="N22">
            <v>-7.5078148582928055</v>
          </cell>
          <cell r="O22">
            <v>5547.9199999999992</v>
          </cell>
          <cell r="P22">
            <v>11.1</v>
          </cell>
          <cell r="U22">
            <v>9.83</v>
          </cell>
        </row>
        <row r="23">
          <cell r="N23">
            <v>-7.7654704008049649</v>
          </cell>
          <cell r="O23">
            <v>5744</v>
          </cell>
          <cell r="P23">
            <v>11.5</v>
          </cell>
          <cell r="U23">
            <v>10</v>
          </cell>
        </row>
        <row r="24">
          <cell r="N24">
            <v>-4.1647341941975515</v>
          </cell>
          <cell r="O24">
            <v>3003.7819999999997</v>
          </cell>
          <cell r="P24">
            <v>5.91</v>
          </cell>
          <cell r="U24">
            <v>3.24</v>
          </cell>
        </row>
        <row r="25">
          <cell r="N25">
            <v>-4.7637833305383204</v>
          </cell>
          <cell r="O25">
            <v>3459.6679999999997</v>
          </cell>
          <cell r="P25">
            <v>6.84</v>
          </cell>
          <cell r="U25">
            <v>4.5199999999999996</v>
          </cell>
        </row>
        <row r="26">
          <cell r="N26">
            <v>-5.1373838671809491</v>
          </cell>
          <cell r="O26">
            <v>3743.9839999999999</v>
          </cell>
          <cell r="P26">
            <v>7.42</v>
          </cell>
          <cell r="U26">
            <v>5.31</v>
          </cell>
        </row>
        <row r="27">
          <cell r="N27">
            <v>-5.8394952205265813</v>
          </cell>
          <cell r="O27">
            <v>4278.3019999999997</v>
          </cell>
          <cell r="P27">
            <v>8.51</v>
          </cell>
          <cell r="U27">
            <v>6.57</v>
          </cell>
        </row>
        <row r="28">
          <cell r="N28">
            <v>-6.0778265973503292</v>
          </cell>
          <cell r="O28">
            <v>4459.6760000000004</v>
          </cell>
          <cell r="P28">
            <v>8.8800000000000008</v>
          </cell>
          <cell r="U28">
            <v>7.11</v>
          </cell>
        </row>
        <row r="29">
          <cell r="N29">
            <v>-6.6833171222539001</v>
          </cell>
          <cell r="O29">
            <v>4920.4639999999999</v>
          </cell>
          <cell r="P29">
            <v>9.82</v>
          </cell>
          <cell r="U29">
            <v>8.2200000000000006</v>
          </cell>
        </row>
        <row r="30">
          <cell r="N30">
            <v>-6.992503773268492</v>
          </cell>
          <cell r="O30">
            <v>5155.76</v>
          </cell>
          <cell r="P30">
            <v>10.3</v>
          </cell>
          <cell r="U30">
            <v>8.69</v>
          </cell>
        </row>
        <row r="31">
          <cell r="N31">
            <v>-7.1857454301526094</v>
          </cell>
          <cell r="O31">
            <v>5302.82</v>
          </cell>
          <cell r="P31">
            <v>10.6</v>
          </cell>
          <cell r="U31">
            <v>9.1300000000000008</v>
          </cell>
        </row>
        <row r="32">
          <cell r="N32">
            <v>-7.0569176588965288</v>
          </cell>
          <cell r="O32">
            <v>5204.78</v>
          </cell>
          <cell r="P32">
            <v>10.4</v>
          </cell>
          <cell r="U32">
            <v>9.08</v>
          </cell>
        </row>
        <row r="33">
          <cell r="N33">
            <v>-8.2163676002012416</v>
          </cell>
          <cell r="O33">
            <v>6087.1399999999994</v>
          </cell>
          <cell r="P33">
            <v>12.2</v>
          </cell>
          <cell r="U33">
            <v>11</v>
          </cell>
        </row>
        <row r="34">
          <cell r="N34">
            <v>-7.4434009726647652</v>
          </cell>
          <cell r="O34">
            <v>5498.9</v>
          </cell>
          <cell r="P34">
            <v>11</v>
          </cell>
          <cell r="U34">
            <v>9.73</v>
          </cell>
        </row>
        <row r="35">
          <cell r="N35">
            <v>-4.4545966795237293</v>
          </cell>
          <cell r="O35">
            <v>3224.3719999999998</v>
          </cell>
          <cell r="P35">
            <v>6.36</v>
          </cell>
          <cell r="U35">
            <v>3.59</v>
          </cell>
        </row>
        <row r="36">
          <cell r="N36">
            <v>-5.0729699815529106</v>
          </cell>
          <cell r="O36">
            <v>3694.9639999999999</v>
          </cell>
          <cell r="P36">
            <v>7.32</v>
          </cell>
          <cell r="U36">
            <v>4.87</v>
          </cell>
        </row>
        <row r="37">
          <cell r="N37">
            <v>-5.6526949522052679</v>
          </cell>
          <cell r="O37">
            <v>4136.1440000000002</v>
          </cell>
          <cell r="P37">
            <v>8.2200000000000006</v>
          </cell>
          <cell r="U37">
            <v>5.99</v>
          </cell>
        </row>
        <row r="38">
          <cell r="N38">
            <v>-6.0198541002850909</v>
          </cell>
          <cell r="O38">
            <v>4415.5579999999991</v>
          </cell>
          <cell r="P38">
            <v>8.7899999999999991</v>
          </cell>
          <cell r="U38">
            <v>6.6</v>
          </cell>
        </row>
        <row r="39">
          <cell r="N39">
            <v>-6.4578685225557617</v>
          </cell>
          <cell r="O39">
            <v>4748.8940000000002</v>
          </cell>
          <cell r="P39">
            <v>9.4700000000000006</v>
          </cell>
          <cell r="U39">
            <v>7.55</v>
          </cell>
        </row>
        <row r="40">
          <cell r="N40">
            <v>-6.8636760020124097</v>
          </cell>
          <cell r="O40">
            <v>5057.7199999999993</v>
          </cell>
          <cell r="P40">
            <v>10.1</v>
          </cell>
          <cell r="U40">
            <v>8.2899999999999991</v>
          </cell>
        </row>
        <row r="41">
          <cell r="N41">
            <v>-7.3145732014086882</v>
          </cell>
          <cell r="O41">
            <v>5400.86</v>
          </cell>
          <cell r="P41">
            <v>10.8</v>
          </cell>
          <cell r="U41">
            <v>9.1199999999999992</v>
          </cell>
        </row>
        <row r="42">
          <cell r="N42">
            <v>-7.5078148582928055</v>
          </cell>
          <cell r="O42">
            <v>5547.9199999999992</v>
          </cell>
          <cell r="P42">
            <v>11.1</v>
          </cell>
          <cell r="U42">
            <v>9.35</v>
          </cell>
        </row>
        <row r="43">
          <cell r="N43">
            <v>-7.8298842864330052</v>
          </cell>
          <cell r="O43">
            <v>5793.0199999999995</v>
          </cell>
          <cell r="P43">
            <v>11.6</v>
          </cell>
          <cell r="U43">
            <v>9.93</v>
          </cell>
        </row>
        <row r="44">
          <cell r="N44">
            <v>-8.2163676002012416</v>
          </cell>
          <cell r="O44">
            <v>6087.1399999999994</v>
          </cell>
          <cell r="P44">
            <v>12.2</v>
          </cell>
          <cell r="U44">
            <v>10.5</v>
          </cell>
        </row>
        <row r="45">
          <cell r="N45">
            <v>-8.4740231427133974</v>
          </cell>
          <cell r="O45">
            <v>6283.2199999999993</v>
          </cell>
          <cell r="P45">
            <v>12.6</v>
          </cell>
          <cell r="U45">
            <v>11.1</v>
          </cell>
        </row>
        <row r="46">
          <cell r="N46">
            <v>-8.5384370283414377</v>
          </cell>
          <cell r="O46">
            <v>6332.2399999999989</v>
          </cell>
          <cell r="P46">
            <v>12.7</v>
          </cell>
          <cell r="U46">
            <v>10.7</v>
          </cell>
        </row>
        <row r="47">
          <cell r="N47">
            <v>-4.7702247191011242</v>
          </cell>
          <cell r="O47">
            <v>3464.5699999999997</v>
          </cell>
          <cell r="P47">
            <v>6.85</v>
          </cell>
          <cell r="U47">
            <v>3.98</v>
          </cell>
        </row>
        <row r="48">
          <cell r="N48">
            <v>-5.3628324668790874</v>
          </cell>
          <cell r="O48">
            <v>3915.5539999999996</v>
          </cell>
          <cell r="P48">
            <v>7.77</v>
          </cell>
          <cell r="U48">
            <v>5.19</v>
          </cell>
        </row>
        <row r="49">
          <cell r="N49">
            <v>-5.9554402146570524</v>
          </cell>
          <cell r="O49">
            <v>4366.5379999999996</v>
          </cell>
          <cell r="P49">
            <v>8.69</v>
          </cell>
          <cell r="U49">
            <v>6.36</v>
          </cell>
        </row>
        <row r="50">
          <cell r="N50">
            <v>-6.4192201911789386</v>
          </cell>
          <cell r="O50">
            <v>4719.482</v>
          </cell>
          <cell r="P50">
            <v>9.41</v>
          </cell>
          <cell r="U50">
            <v>7.28</v>
          </cell>
        </row>
        <row r="51">
          <cell r="N51">
            <v>-6.7090826765051155</v>
          </cell>
          <cell r="O51">
            <v>4940.0719999999992</v>
          </cell>
          <cell r="P51">
            <v>9.86</v>
          </cell>
          <cell r="U51">
            <v>7.85</v>
          </cell>
        </row>
        <row r="52">
          <cell r="N52">
            <v>-6.5351651853094097</v>
          </cell>
          <cell r="O52">
            <v>4807.7179999999998</v>
          </cell>
          <cell r="P52">
            <v>9.59</v>
          </cell>
          <cell r="U52">
            <v>7.93</v>
          </cell>
        </row>
        <row r="53">
          <cell r="N53">
            <v>-7.2501593157806461</v>
          </cell>
          <cell r="O53">
            <v>5351.8399999999992</v>
          </cell>
          <cell r="P53">
            <v>10.7</v>
          </cell>
          <cell r="U53">
            <v>9.0399999999999991</v>
          </cell>
        </row>
        <row r="54">
          <cell r="N54">
            <v>-7.7654704008049649</v>
          </cell>
          <cell r="O54">
            <v>5744</v>
          </cell>
          <cell r="P54">
            <v>11.5</v>
          </cell>
          <cell r="U54">
            <v>9.8000000000000007</v>
          </cell>
        </row>
        <row r="55">
          <cell r="N55">
            <v>-8.3451953714573239</v>
          </cell>
          <cell r="O55">
            <v>6185.18</v>
          </cell>
          <cell r="P55">
            <v>12.4</v>
          </cell>
          <cell r="U55">
            <v>10.8</v>
          </cell>
        </row>
        <row r="56">
          <cell r="N56">
            <v>-8.2807814858292801</v>
          </cell>
          <cell r="O56">
            <v>6136.16</v>
          </cell>
          <cell r="P56">
            <v>12.3</v>
          </cell>
          <cell r="U56">
            <v>10.9</v>
          </cell>
        </row>
        <row r="57">
          <cell r="N57">
            <v>-8.9249203421096759</v>
          </cell>
          <cell r="O57">
            <v>6626.36</v>
          </cell>
          <cell r="P57">
            <v>13.3</v>
          </cell>
          <cell r="U57">
            <v>12.5</v>
          </cell>
        </row>
        <row r="58">
          <cell r="N58">
            <v>-9.0537481133657565</v>
          </cell>
          <cell r="O58">
            <v>6724.4</v>
          </cell>
          <cell r="P58">
            <v>13.5</v>
          </cell>
          <cell r="U58">
            <v>11.8</v>
          </cell>
        </row>
        <row r="59">
          <cell r="N59">
            <v>-9.7623008552741926</v>
          </cell>
          <cell r="O59">
            <v>7263.62</v>
          </cell>
          <cell r="P59">
            <v>14.6</v>
          </cell>
          <cell r="U59">
            <v>13.4</v>
          </cell>
        </row>
      </sheetData>
      <sheetData sheetId="12">
        <row r="5">
          <cell r="I5">
            <v>-5.2820480350123544</v>
          </cell>
          <cell r="J5">
            <v>3765.3105128216002</v>
          </cell>
          <cell r="K5">
            <v>7.3468653066666674</v>
          </cell>
          <cell r="P5">
            <v>4.3729832198314798</v>
          </cell>
        </row>
        <row r="6">
          <cell r="I6">
            <v>-5.7807163711809491</v>
          </cell>
          <cell r="J6">
            <v>4188.3993667785999</v>
          </cell>
          <cell r="K6">
            <v>8.2672439400000002</v>
          </cell>
          <cell r="P6">
            <v>5.5996661073314797</v>
          </cell>
        </row>
        <row r="7">
          <cell r="I7">
            <v>-6.3450341931142038</v>
          </cell>
          <cell r="J7">
            <v>4667.1876980845</v>
          </cell>
          <cell r="K7">
            <v>9.3087900500000007</v>
          </cell>
          <cell r="P7">
            <v>6.9147130073314793</v>
          </cell>
        </row>
        <row r="8">
          <cell r="I8">
            <v>-6.6867613190652371</v>
          </cell>
          <cell r="J8">
            <v>4957.1217636710498</v>
          </cell>
          <cell r="K8">
            <v>9.9395065450000004</v>
          </cell>
          <cell r="P8">
            <v>7.7908342098314787</v>
          </cell>
        </row>
        <row r="9">
          <cell r="I9">
            <v>-7.0660408480243149</v>
          </cell>
          <cell r="J9">
            <v>5278.9166914773241</v>
          </cell>
          <cell r="K9">
            <v>10.639532492499999</v>
          </cell>
          <cell r="P9">
            <v>8.5120109298314794</v>
          </cell>
        </row>
        <row r="10">
          <cell r="I10">
            <v>-7.3942566253380857</v>
          </cell>
          <cell r="J10">
            <v>5557.3872238981749</v>
          </cell>
          <cell r="K10">
            <v>11.2453114575</v>
          </cell>
          <cell r="P10">
            <v>9.4322688148314793</v>
          </cell>
        </row>
        <row r="11">
          <cell r="I11">
            <v>-7.6162683021447251</v>
          </cell>
          <cell r="J11">
            <v>5745.7502281083243</v>
          </cell>
          <cell r="K11">
            <v>11.655072392499999</v>
          </cell>
          <cell r="P11">
            <v>9.9184443223314798</v>
          </cell>
        </row>
        <row r="12">
          <cell r="I12">
            <v>-7.9808387445022646</v>
          </cell>
          <cell r="J12">
            <v>6055.0654170949747</v>
          </cell>
          <cell r="K12">
            <v>12.3279501775</v>
          </cell>
          <cell r="P12">
            <v>10.67840857983148</v>
          </cell>
        </row>
        <row r="13">
          <cell r="I13">
            <v>-8.1878393838576251</v>
          </cell>
          <cell r="J13">
            <v>6230.6924960992756</v>
          </cell>
          <cell r="K13">
            <v>12.710005647500001</v>
          </cell>
          <cell r="P13">
            <v>11.104948342331479</v>
          </cell>
        </row>
        <row r="14">
          <cell r="I14">
            <v>-8.3690273846124441</v>
          </cell>
          <cell r="J14">
            <v>6384.4191677767003</v>
          </cell>
          <cell r="K14">
            <v>13.044419430000001</v>
          </cell>
          <cell r="P14">
            <v>11.50077745483148</v>
          </cell>
        </row>
        <row r="15">
          <cell r="I15">
            <v>-8.8409503744463525</v>
          </cell>
          <cell r="J15">
            <v>6784.8162703055505</v>
          </cell>
          <cell r="K15">
            <v>13.915434902446323</v>
          </cell>
          <cell r="P15">
            <v>12.380882507593027</v>
          </cell>
        </row>
        <row r="16">
          <cell r="I16">
            <v>-9.2026688730178918</v>
          </cell>
          <cell r="J16">
            <v>7091.7117635937784</v>
          </cell>
          <cell r="K16">
            <v>14.583048932092886</v>
          </cell>
          <cell r="P16">
            <v>13.280761470780396</v>
          </cell>
        </row>
        <row r="17">
          <cell r="I17">
            <v>-9.5252653767080453</v>
          </cell>
          <cell r="J17">
            <v>7365.4146942539992</v>
          </cell>
          <cell r="K17">
            <v>15.178456556057341</v>
          </cell>
          <cell r="P17">
            <v>13.943756123523817</v>
          </cell>
        </row>
        <row r="18">
          <cell r="I18">
            <v>-9.4089051133494443</v>
          </cell>
          <cell r="J18">
            <v>7266.6902978971384</v>
          </cell>
          <cell r="K18">
            <v>14.963693571531117</v>
          </cell>
          <cell r="P18">
            <v>12.995340685356057</v>
          </cell>
        </row>
        <row r="19">
          <cell r="I19">
            <v>-5.5558105168606406</v>
          </cell>
          <cell r="J19">
            <v>3997.5808341969996</v>
          </cell>
          <cell r="K19">
            <v>7.8521412999999995</v>
          </cell>
          <cell r="P19">
            <v>4.7785300064981451</v>
          </cell>
        </row>
        <row r="20">
          <cell r="I20">
            <v>-6.024986260716755</v>
          </cell>
          <cell r="J20">
            <v>4395.6470705609499</v>
          </cell>
          <cell r="K20">
            <v>8.7180862549999993</v>
          </cell>
          <cell r="P20">
            <v>5.936145487331479</v>
          </cell>
        </row>
        <row r="21">
          <cell r="I21">
            <v>-6.562005167687909</v>
          </cell>
          <cell r="J21">
            <v>4851.2739821257746</v>
          </cell>
          <cell r="K21">
            <v>9.7092474974999998</v>
          </cell>
          <cell r="P21">
            <v>7.1537676798314793</v>
          </cell>
        </row>
        <row r="22">
          <cell r="I22">
            <v>-6.9652826894871716</v>
          </cell>
          <cell r="J22">
            <v>5193.4297039740995</v>
          </cell>
          <cell r="K22">
            <v>10.45356589</v>
          </cell>
          <cell r="P22">
            <v>8.0969231748314794</v>
          </cell>
        </row>
        <row r="23">
          <cell r="I23">
            <v>-7.1236051353337242</v>
          </cell>
          <cell r="J23">
            <v>5327.7563842753743</v>
          </cell>
          <cell r="K23">
            <v>10.7457773375</v>
          </cell>
          <cell r="P23">
            <v>8.5701634123314818</v>
          </cell>
        </row>
        <row r="24">
          <cell r="I24">
            <v>-7.4781790596102642</v>
          </cell>
          <cell r="J24">
            <v>5628.5901537057998</v>
          </cell>
          <cell r="K24">
            <v>11.400204820000001</v>
          </cell>
          <cell r="P24">
            <v>9.4142152623314797</v>
          </cell>
        </row>
        <row r="25">
          <cell r="I25">
            <v>-8.0945000927222903</v>
          </cell>
          <cell r="J25">
            <v>6151.4999529772749</v>
          </cell>
          <cell r="K25">
            <v>12.5377318475</v>
          </cell>
          <cell r="P25">
            <v>10.866049059831481</v>
          </cell>
        </row>
        <row r="26">
          <cell r="I26">
            <v>-7.9355021832000645</v>
          </cell>
          <cell r="J26">
            <v>6016.6001840483486</v>
          </cell>
          <cell r="K26">
            <v>12.244273714999999</v>
          </cell>
          <cell r="P26">
            <v>10.674936037331479</v>
          </cell>
        </row>
        <row r="27">
          <cell r="I27">
            <v>-8.5552765679356035</v>
          </cell>
          <cell r="J27">
            <v>6542.4399359050003</v>
          </cell>
          <cell r="K27">
            <v>13.388174500000002</v>
          </cell>
          <cell r="P27">
            <v>11.845962779831479</v>
          </cell>
        </row>
        <row r="28">
          <cell r="I28">
            <v>-8.6709925367243024</v>
          </cell>
          <cell r="J28">
            <v>6640.6176886684752</v>
          </cell>
          <cell r="K28">
            <v>13.601748327500001</v>
          </cell>
          <cell r="P28">
            <v>11.95434164483148</v>
          </cell>
        </row>
        <row r="29">
          <cell r="I29">
            <v>-8.9048238485374824</v>
          </cell>
          <cell r="J29">
            <v>6839.0089129728249</v>
          </cell>
          <cell r="K29">
            <v>14.0333244425</v>
          </cell>
          <cell r="P29">
            <v>12.17510835983148</v>
          </cell>
        </row>
        <row r="30">
          <cell r="I30">
            <v>-9.2731189148552744</v>
          </cell>
          <cell r="J30">
            <v>7151.4842121338497</v>
          </cell>
          <cell r="K30">
            <v>14.713076664999999</v>
          </cell>
          <cell r="P30">
            <v>12.85001270483148</v>
          </cell>
        </row>
        <row r="31">
          <cell r="I31">
            <v>-9.9456053267798108</v>
          </cell>
          <cell r="J31">
            <v>7722.0468179508998</v>
          </cell>
          <cell r="K31">
            <v>15.954266609999999</v>
          </cell>
          <cell r="P31">
            <v>14.671223989831478</v>
          </cell>
        </row>
        <row r="32">
          <cell r="I32">
            <v>-9.7033184023746433</v>
          </cell>
          <cell r="J32">
            <v>7516.4815358979995</v>
          </cell>
          <cell r="K32">
            <v>15.5070842</v>
          </cell>
          <cell r="P32">
            <v>13.471965383164815</v>
          </cell>
        </row>
        <row r="33">
          <cell r="I33">
            <v>-9.9771741871407045</v>
          </cell>
          <cell r="J33">
            <v>7748.8310189560007</v>
          </cell>
          <cell r="K33">
            <v>16.012532400000001</v>
          </cell>
          <cell r="P33">
            <v>13.77931071983148</v>
          </cell>
        </row>
        <row r="34">
          <cell r="I34">
            <v>-5.8274192765243455</v>
          </cell>
          <cell r="J34">
            <v>4228.0238571764003</v>
          </cell>
          <cell r="K34">
            <v>8.353442226666667</v>
          </cell>
          <cell r="P34">
            <v>5.1705174864981451</v>
          </cell>
        </row>
        <row r="35">
          <cell r="I35">
            <v>-6.3219660738727139</v>
          </cell>
          <cell r="J35">
            <v>4647.6158435572743</v>
          </cell>
          <cell r="K35">
            <v>9.2662138474999995</v>
          </cell>
          <cell r="P35">
            <v>6.3811957848314789</v>
          </cell>
        </row>
        <row r="36">
          <cell r="I36">
            <v>-6.8454919696920999</v>
          </cell>
          <cell r="J36">
            <v>5091.7947801644495</v>
          </cell>
          <cell r="K36">
            <v>10.232471405</v>
          </cell>
          <cell r="P36">
            <v>7.5962196923314806</v>
          </cell>
        </row>
        <row r="37">
          <cell r="I37">
            <v>-7.2102183619475095</v>
          </cell>
          <cell r="J37">
            <v>5401.242282873025</v>
          </cell>
          <cell r="K37">
            <v>10.905637022500001</v>
          </cell>
          <cell r="P37">
            <v>8.4010743073314789</v>
          </cell>
        </row>
        <row r="38">
          <cell r="I38">
            <v>-7.6880891811955401</v>
          </cell>
          <cell r="J38">
            <v>5806.685746174825</v>
          </cell>
          <cell r="K38">
            <v>11.787630242500001</v>
          </cell>
          <cell r="P38">
            <v>9.6965033173314801</v>
          </cell>
        </row>
        <row r="39">
          <cell r="I39">
            <v>-7.9803988873094109</v>
          </cell>
          <cell r="J39">
            <v>6054.6922258130498</v>
          </cell>
          <cell r="K39">
            <v>12.327138345</v>
          </cell>
          <cell r="P39">
            <v>10.29112583483148</v>
          </cell>
        </row>
        <row r="40">
          <cell r="I40">
            <v>-8.2304388526313979</v>
          </cell>
          <cell r="J40">
            <v>6266.8354775469261</v>
          </cell>
          <cell r="K40">
            <v>12.788630332500002</v>
          </cell>
          <cell r="P40">
            <v>10.76605406733148</v>
          </cell>
        </row>
        <row r="41">
          <cell r="I41">
            <v>-8.3961633305564334</v>
          </cell>
          <cell r="J41">
            <v>6407.4423185118994</v>
          </cell>
          <cell r="K41">
            <v>13.094503509999999</v>
          </cell>
          <cell r="P41">
            <v>11.237279094831479</v>
          </cell>
        </row>
        <row r="42">
          <cell r="I42">
            <v>-8.8964630658582919</v>
          </cell>
          <cell r="J42">
            <v>6831.9153124665245</v>
          </cell>
          <cell r="K42">
            <v>14.017893172499999</v>
          </cell>
          <cell r="P42">
            <v>12.24467364983148</v>
          </cell>
        </row>
        <row r="43">
          <cell r="I43">
            <v>-9.2164513005161837</v>
          </cell>
          <cell r="J43">
            <v>7103.4052901966497</v>
          </cell>
          <cell r="K43">
            <v>14.608486785</v>
          </cell>
          <cell r="P43">
            <v>13.014142112331481</v>
          </cell>
        </row>
        <row r="44">
          <cell r="I44">
            <v>-9.2969812891358394</v>
          </cell>
          <cell r="J44">
            <v>7171.7299423212244</v>
          </cell>
          <cell r="K44">
            <v>14.757118802499999</v>
          </cell>
          <cell r="P44">
            <v>12.963193707331481</v>
          </cell>
        </row>
        <row r="45">
          <cell r="I45">
            <v>-9.3632294675693437</v>
          </cell>
          <cell r="J45">
            <v>7227.9373729062991</v>
          </cell>
          <cell r="K45">
            <v>14.879391269999999</v>
          </cell>
          <cell r="P45">
            <v>13.13485623983148</v>
          </cell>
        </row>
        <row r="46">
          <cell r="I46">
            <v>-9.8263567859379535</v>
          </cell>
          <cell r="J46">
            <v>7620.8718990288999</v>
          </cell>
          <cell r="K46">
            <v>15.73417281</v>
          </cell>
          <cell r="P46">
            <v>14.33122207983148</v>
          </cell>
        </row>
        <row r="47">
          <cell r="I47">
            <v>-10.218514403978368</v>
          </cell>
          <cell r="J47">
            <v>7953.5930789257745</v>
          </cell>
          <cell r="K47">
            <v>16.4579674975</v>
          </cell>
          <cell r="P47">
            <v>14.64527816733148</v>
          </cell>
        </row>
        <row r="48">
          <cell r="I48">
            <v>-10.585395687820228</v>
          </cell>
          <cell r="J48">
            <v>8264.8688721946</v>
          </cell>
          <cell r="K48">
            <v>17.135110340000001</v>
          </cell>
          <cell r="P48">
            <v>15.478019619831478</v>
          </cell>
        </row>
        <row r="49">
          <cell r="I49">
            <v>-10.646127169601211</v>
          </cell>
          <cell r="J49">
            <v>8316.3957311551003</v>
          </cell>
          <cell r="K49">
            <v>17.247200790000001</v>
          </cell>
          <cell r="P49">
            <v>15.116602059831479</v>
          </cell>
        </row>
        <row r="50">
          <cell r="I50">
            <v>-6.0647147350302433</v>
          </cell>
          <cell r="J50">
            <v>4429.3541930061001</v>
          </cell>
          <cell r="K50">
            <v>8.7914120233333328</v>
          </cell>
          <cell r="P50">
            <v>5.5120915898314786</v>
          </cell>
        </row>
        <row r="51">
          <cell r="I51">
            <v>-6.6192808041749114</v>
          </cell>
          <cell r="J51">
            <v>4899.8687727778752</v>
          </cell>
          <cell r="K51">
            <v>9.8149595875000006</v>
          </cell>
          <cell r="P51">
            <v>6.8622809823314785</v>
          </cell>
        </row>
        <row r="52">
          <cell r="I52">
            <v>-7.006221767894516</v>
          </cell>
          <cell r="J52">
            <v>5228.1639481783741</v>
          </cell>
          <cell r="K52">
            <v>10.529126037499999</v>
          </cell>
          <cell r="P52">
            <v>7.8198962798314788</v>
          </cell>
        </row>
        <row r="53">
          <cell r="I53">
            <v>-7.5440165612653018</v>
          </cell>
          <cell r="J53">
            <v>5684.4491507631246</v>
          </cell>
          <cell r="K53">
            <v>11.5217193125</v>
          </cell>
          <cell r="P53">
            <v>8.9776600723314797</v>
          </cell>
        </row>
        <row r="54">
          <cell r="I54">
            <v>-7.8141917737554927</v>
          </cell>
          <cell r="J54">
            <v>5913.6758987421999</v>
          </cell>
          <cell r="K54">
            <v>12.02037438</v>
          </cell>
          <cell r="P54">
            <v>9.7220590098314794</v>
          </cell>
        </row>
        <row r="55">
          <cell r="I55">
            <v>-8.2441230962059393</v>
          </cell>
          <cell r="J55">
            <v>6278.4457012392995</v>
          </cell>
          <cell r="K55">
            <v>12.813886969999999</v>
          </cell>
          <cell r="P55">
            <v>10.72814718983148</v>
          </cell>
        </row>
        <row r="56">
          <cell r="I56">
            <v>-8.6651928714588298</v>
          </cell>
          <cell r="J56">
            <v>6635.6970358968247</v>
          </cell>
          <cell r="K56">
            <v>13.5910440425</v>
          </cell>
          <cell r="P56">
            <v>11.70394469983148</v>
          </cell>
        </row>
        <row r="57">
          <cell r="I57">
            <v>-8.7198156529874247</v>
          </cell>
          <cell r="J57">
            <v>6682.0410452526994</v>
          </cell>
          <cell r="K57">
            <v>13.691859829999999</v>
          </cell>
          <cell r="P57">
            <v>11.76309426733148</v>
          </cell>
        </row>
        <row r="58">
          <cell r="I58">
            <v>-8.7964757007273207</v>
          </cell>
          <cell r="J58">
            <v>6747.0822948972245</v>
          </cell>
          <cell r="K58">
            <v>13.833349202499999</v>
          </cell>
          <cell r="P58">
            <v>12.17356655733148</v>
          </cell>
        </row>
        <row r="59">
          <cell r="I59">
            <v>-9.2272355421430525</v>
          </cell>
          <cell r="J59">
            <v>7112.555043850075</v>
          </cell>
          <cell r="K59">
            <v>14.6283909675</v>
          </cell>
          <cell r="P59">
            <v>12.813672617331481</v>
          </cell>
        </row>
        <row r="60">
          <cell r="I60">
            <v>-9.3903386441437178</v>
          </cell>
          <cell r="J60">
            <v>7250.9378115078243</v>
          </cell>
          <cell r="K60">
            <v>14.9294259425</v>
          </cell>
          <cell r="P60">
            <v>13.136033072331479</v>
          </cell>
        </row>
        <row r="61">
          <cell r="I61">
            <v>-9.7511090144482644</v>
          </cell>
          <cell r="J61">
            <v>7557.0288773383745</v>
          </cell>
          <cell r="K61">
            <v>15.5952900375</v>
          </cell>
          <cell r="P61">
            <v>14.02989224983148</v>
          </cell>
        </row>
        <row r="62">
          <cell r="I62">
            <v>-10.50418232513081</v>
          </cell>
          <cell r="J62">
            <v>8195.9644199683753</v>
          </cell>
          <cell r="K62">
            <v>16.9852170375</v>
          </cell>
          <cell r="P62">
            <v>15.654813297331483</v>
          </cell>
        </row>
        <row r="63">
          <cell r="I63">
            <v>-10.338947036000167</v>
          </cell>
          <cell r="J63">
            <v>8055.7726250598243</v>
          </cell>
          <cell r="K63">
            <v>16.6802467425</v>
          </cell>
          <cell r="P63">
            <v>15.023248012331479</v>
          </cell>
        </row>
        <row r="64">
          <cell r="I64">
            <v>-10.593918563143387</v>
          </cell>
          <cell r="J64">
            <v>8272.0999981582008</v>
          </cell>
          <cell r="K64">
            <v>17.150840780000003</v>
          </cell>
          <cell r="P64">
            <v>14.920748706498147</v>
          </cell>
        </row>
        <row r="65">
          <cell r="I65">
            <v>-10.765097221226231</v>
          </cell>
          <cell r="J65">
            <v>8417.3343694170999</v>
          </cell>
          <cell r="K65">
            <v>17.466780589999999</v>
          </cell>
          <cell r="P65">
            <v>16.071181086498147</v>
          </cell>
        </row>
        <row r="66">
          <cell r="I66">
            <v>-11.0111786858266</v>
          </cell>
          <cell r="J66">
            <v>8626.1190811912002</v>
          </cell>
          <cell r="K66">
            <v>17.920966480000001</v>
          </cell>
          <cell r="P66">
            <v>16.425657459831484</v>
          </cell>
        </row>
      </sheetData>
      <sheetData sheetId="13"/>
      <sheetData sheetId="14"/>
      <sheetData sheetId="1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8" Type="http://schemas.openxmlformats.org/officeDocument/2006/relationships/hyperlink" Target="https://www.stats.gov.cn/english/Statisticaldata/nsdp/201508/t20150819_1232260.html" TargetMode="External"/><Relationship Id="rId13" Type="http://schemas.openxmlformats.org/officeDocument/2006/relationships/hyperlink" Target="https://mped.gov.eg/assets/uploads/NSDP.html" TargetMode="External"/><Relationship Id="rId3" Type="http://schemas.openxmlformats.org/officeDocument/2006/relationships/hyperlink" Target="https://globaldatalab.org/shdi/" TargetMode="External"/><Relationship Id="rId7" Type="http://schemas.openxmlformats.org/officeDocument/2006/relationships/hyperlink" Target="https://www.statista.com/statistics/1183370/china-population-density-by-region-province/?srsltid=AfmBOora7MB7jyMiqp-m_RDh2VI7l_XjQlpMTxxn363gN5pPuHa5Kri3" TargetMode="External"/><Relationship Id="rId12" Type="http://schemas.openxmlformats.org/officeDocument/2006/relationships/hyperlink" Target="https://www.ceicdata.com/en/nigeria/industrial-production-index-2010100/industrial-production-index" TargetMode="External"/><Relationship Id="rId2" Type="http://schemas.openxmlformats.org/officeDocument/2006/relationships/hyperlink" Target="https://ceoworld.biz/2024/04/04/ranked-the-worlds-richest-cities-2024/" TargetMode="External"/><Relationship Id="rId1" Type="http://schemas.openxmlformats.org/officeDocument/2006/relationships/hyperlink" Target="https://worldpopulationreview.com/" TargetMode="External"/><Relationship Id="rId6" Type="http://schemas.openxmlformats.org/officeDocument/2006/relationships/hyperlink" Target="https://www.economy.com/indicators/industrial-production" TargetMode="External"/><Relationship Id="rId11" Type="http://schemas.openxmlformats.org/officeDocument/2006/relationships/hyperlink" Target="https://database.stats.gov.sa/home/report/2517" TargetMode="External"/><Relationship Id="rId5" Type="http://schemas.openxmlformats.org/officeDocument/2006/relationships/hyperlink" Target="https://www.cityofsydney.nsw.gov.au/guides/city-at-a-glance" TargetMode="External"/><Relationship Id="rId15" Type="http://schemas.openxmlformats.org/officeDocument/2006/relationships/drawing" Target="../drawings/drawing1.xml"/><Relationship Id="rId10" Type="http://schemas.openxmlformats.org/officeDocument/2006/relationships/hyperlink" Target="https://www.oie.go.th/view/1/industrial_indices/EN-US" TargetMode="External"/><Relationship Id="rId4" Type="http://schemas.openxmlformats.org/officeDocument/2006/relationships/hyperlink" Target="https://w3.unece.org/PXWeb2015/pxweb/en/STAT/STAT__20-ME__5-MEPW/0_en_MECCIndProdY_r.px/table/tableViewLayout1/" TargetMode="External"/><Relationship Id="rId9" Type="http://schemas.openxmlformats.org/officeDocument/2006/relationships/hyperlink" Target="https://danso.info/en/dan-so-bangkok/" TargetMode="External"/><Relationship Id="rId14"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mandeep.saini@ec.gc.ca" TargetMode="External"/><Relationship Id="rId1" Type="http://schemas.openxmlformats.org/officeDocument/2006/relationships/hyperlink" Target="mailto:tom.harner@ec.gc.ca"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847CD-5DB8-47E4-9074-B3DBA440C607}">
  <dimension ref="A1:A49"/>
  <sheetViews>
    <sheetView topLeftCell="A9" workbookViewId="0">
      <selection activeCell="A27" sqref="A27"/>
    </sheetView>
  </sheetViews>
  <sheetFormatPr defaultRowHeight="14.25"/>
  <cols>
    <col min="1" max="1" width="118.375" customWidth="1"/>
  </cols>
  <sheetData>
    <row r="1" spans="1:1" ht="27.2" customHeight="1">
      <c r="A1" s="7" t="s">
        <v>0</v>
      </c>
    </row>
    <row r="2" spans="1:1" ht="15.75">
      <c r="A2" s="8"/>
    </row>
    <row r="3" spans="1:1" ht="75.400000000000006" customHeight="1">
      <c r="A3" s="252" t="s">
        <v>673</v>
      </c>
    </row>
    <row r="4" spans="1:1" ht="16.149999999999999" customHeight="1">
      <c r="A4" s="254" t="s">
        <v>1</v>
      </c>
    </row>
    <row r="5" spans="1:1" ht="19.7" customHeight="1">
      <c r="A5" s="255" t="s">
        <v>2</v>
      </c>
    </row>
    <row r="6" spans="1:1" ht="18.399999999999999" customHeight="1">
      <c r="A6" s="254" t="s">
        <v>3</v>
      </c>
    </row>
    <row r="7" spans="1:1" ht="18.399999999999999" customHeight="1">
      <c r="A7" s="254" t="s">
        <v>4</v>
      </c>
    </row>
    <row r="8" spans="1:1" ht="18.399999999999999" customHeight="1">
      <c r="A8" s="254" t="s">
        <v>5</v>
      </c>
    </row>
    <row r="9" spans="1:1" ht="18.399999999999999" customHeight="1">
      <c r="A9" s="254" t="s">
        <v>6</v>
      </c>
    </row>
    <row r="10" spans="1:1" ht="18.399999999999999" customHeight="1">
      <c r="A10" s="254" t="s">
        <v>7</v>
      </c>
    </row>
    <row r="11" spans="1:1" ht="18.399999999999999" customHeight="1">
      <c r="A11" s="254" t="s">
        <v>8</v>
      </c>
    </row>
    <row r="12" spans="1:1" ht="18.399999999999999" customHeight="1">
      <c r="A12" s="254" t="s">
        <v>9</v>
      </c>
    </row>
    <row r="13" spans="1:1" ht="18.399999999999999" customHeight="1">
      <c r="A13" s="254" t="s">
        <v>10</v>
      </c>
    </row>
    <row r="14" spans="1:1" ht="18.399999999999999" customHeight="1">
      <c r="A14" s="254" t="s">
        <v>11</v>
      </c>
    </row>
    <row r="15" spans="1:1" ht="18.399999999999999" customHeight="1">
      <c r="A15" s="254" t="s">
        <v>12</v>
      </c>
    </row>
    <row r="16" spans="1:1" ht="18.399999999999999" customHeight="1">
      <c r="A16" s="254" t="s">
        <v>13</v>
      </c>
    </row>
    <row r="17" spans="1:1" ht="18.399999999999999" customHeight="1">
      <c r="A17" s="254" t="s">
        <v>14</v>
      </c>
    </row>
    <row r="18" spans="1:1" ht="18.399999999999999" customHeight="1">
      <c r="A18" s="254" t="s">
        <v>15</v>
      </c>
    </row>
    <row r="19" spans="1:1" ht="18.399999999999999" customHeight="1">
      <c r="A19" s="254" t="s">
        <v>16</v>
      </c>
    </row>
    <row r="20" spans="1:1" ht="18.399999999999999" customHeight="1">
      <c r="A20" s="254" t="s">
        <v>17</v>
      </c>
    </row>
    <row r="21" spans="1:1" ht="18.399999999999999" customHeight="1">
      <c r="A21" s="254" t="s">
        <v>18</v>
      </c>
    </row>
    <row r="22" spans="1:1" ht="18.399999999999999" customHeight="1">
      <c r="A22" s="254" t="s">
        <v>674</v>
      </c>
    </row>
    <row r="23" spans="1:1" ht="18.399999999999999" customHeight="1">
      <c r="A23" s="254" t="s">
        <v>675</v>
      </c>
    </row>
    <row r="24" spans="1:1" ht="18.399999999999999" customHeight="1">
      <c r="A24" s="254" t="s">
        <v>676</v>
      </c>
    </row>
    <row r="25" spans="1:1" ht="18.399999999999999" customHeight="1">
      <c r="A25" s="254" t="s">
        <v>677</v>
      </c>
    </row>
    <row r="26" spans="1:1" ht="27.6" customHeight="1">
      <c r="A26" s="256" t="s">
        <v>678</v>
      </c>
    </row>
    <row r="27" spans="1:1" ht="16.5">
      <c r="A27" s="253" t="s">
        <v>679</v>
      </c>
    </row>
    <row r="28" spans="1:1" ht="15">
      <c r="A28" s="251"/>
    </row>
    <row r="29" spans="1:1" ht="19.149999999999999" customHeight="1">
      <c r="A29" s="9" t="s">
        <v>19</v>
      </c>
    </row>
    <row r="31" spans="1:1" ht="15">
      <c r="A31" s="247" t="s">
        <v>20</v>
      </c>
    </row>
    <row r="32" spans="1:1">
      <c r="A32" t="s">
        <v>21</v>
      </c>
    </row>
    <row r="33" spans="1:1">
      <c r="A33" t="s">
        <v>22</v>
      </c>
    </row>
    <row r="34" spans="1:1">
      <c r="A34" t="s">
        <v>23</v>
      </c>
    </row>
    <row r="35" spans="1:1">
      <c r="A35" t="s">
        <v>24</v>
      </c>
    </row>
    <row r="36" spans="1:1">
      <c r="A36" t="s">
        <v>25</v>
      </c>
    </row>
    <row r="40" spans="1:1">
      <c r="A40" t="s">
        <v>26</v>
      </c>
    </row>
    <row r="41" spans="1:1">
      <c r="A41" t="s">
        <v>27</v>
      </c>
    </row>
    <row r="42" spans="1:1">
      <c r="A42" t="s">
        <v>28</v>
      </c>
    </row>
    <row r="43" spans="1:1">
      <c r="A43" t="s">
        <v>619</v>
      </c>
    </row>
    <row r="44" spans="1:1">
      <c r="A44" t="s">
        <v>669</v>
      </c>
    </row>
    <row r="45" spans="1:1">
      <c r="A45" t="s">
        <v>670</v>
      </c>
    </row>
    <row r="46" spans="1:1">
      <c r="A46" t="s">
        <v>671</v>
      </c>
    </row>
    <row r="47" spans="1:1">
      <c r="A47" t="s">
        <v>672</v>
      </c>
    </row>
    <row r="49" spans="1:1">
      <c r="A49" t="s">
        <v>29</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89FF4-993F-42E9-AC5B-FD379D0FE6A6}">
  <dimension ref="A1:Y59"/>
  <sheetViews>
    <sheetView zoomScale="40" zoomScaleNormal="40" workbookViewId="0">
      <selection activeCell="B1" sqref="B1"/>
    </sheetView>
  </sheetViews>
  <sheetFormatPr defaultRowHeight="14.25"/>
  <cols>
    <col min="1" max="1" width="14.375" customWidth="1"/>
    <col min="2" max="2" width="22.75" customWidth="1"/>
    <col min="3" max="3" width="10.125" customWidth="1"/>
    <col min="6" max="6" width="11.625" customWidth="1"/>
    <col min="7" max="7" width="13.875" customWidth="1"/>
    <col min="8" max="8" width="13.125" style="3" customWidth="1"/>
    <col min="9" max="9" width="18.625" style="3" customWidth="1"/>
    <col min="10" max="10" width="16" style="3" customWidth="1"/>
    <col min="11" max="11" width="12.375" style="3" customWidth="1"/>
    <col min="14" max="14" width="22.875" customWidth="1"/>
    <col min="15" max="15" width="16.125" customWidth="1"/>
    <col min="16" max="16" width="14.75" customWidth="1"/>
    <col min="17" max="17" width="20.125" customWidth="1"/>
    <col min="18" max="18" width="16.25" customWidth="1"/>
  </cols>
  <sheetData>
    <row r="1" spans="1:25" ht="15.75">
      <c r="A1" s="1" t="s">
        <v>665</v>
      </c>
      <c r="B1" s="1"/>
      <c r="C1" s="1"/>
      <c r="D1" s="1"/>
      <c r="E1" s="1"/>
      <c r="F1" s="1"/>
      <c r="Y1" s="194" t="s">
        <v>26</v>
      </c>
    </row>
    <row r="2" spans="1:25" ht="57">
      <c r="A2" s="208" t="s">
        <v>30</v>
      </c>
      <c r="B2" s="209" t="s">
        <v>31</v>
      </c>
      <c r="C2" s="209" t="s">
        <v>32</v>
      </c>
      <c r="D2" s="209" t="s">
        <v>33</v>
      </c>
      <c r="E2" s="209" t="s">
        <v>34</v>
      </c>
      <c r="F2" s="209" t="s">
        <v>35</v>
      </c>
      <c r="G2" s="209" t="s">
        <v>36</v>
      </c>
      <c r="H2" s="210" t="s">
        <v>37</v>
      </c>
      <c r="I2" s="210" t="s">
        <v>38</v>
      </c>
      <c r="J2" s="210" t="s">
        <v>39</v>
      </c>
      <c r="K2" s="210" t="s">
        <v>40</v>
      </c>
      <c r="L2" s="209" t="s">
        <v>41</v>
      </c>
      <c r="M2" s="203"/>
    </row>
    <row r="3" spans="1:25" ht="15">
      <c r="A3" s="302" t="s">
        <v>42</v>
      </c>
      <c r="B3" s="303"/>
      <c r="C3" s="303"/>
      <c r="D3" s="303"/>
      <c r="E3" s="303"/>
      <c r="F3" s="303"/>
      <c r="G3" s="303"/>
      <c r="H3" s="303"/>
      <c r="I3" s="303"/>
      <c r="J3" s="303"/>
      <c r="K3" s="303"/>
      <c r="L3" s="303"/>
      <c r="M3" s="304"/>
    </row>
    <row r="4" spans="1:25">
      <c r="A4" s="198" t="s">
        <v>43</v>
      </c>
      <c r="B4" t="s">
        <v>44</v>
      </c>
      <c r="C4" t="s">
        <v>45</v>
      </c>
      <c r="D4">
        <v>82.450132999999994</v>
      </c>
      <c r="E4">
        <v>-63.503967000000003</v>
      </c>
      <c r="F4" s="5">
        <v>45107</v>
      </c>
      <c r="G4" s="5">
        <v>45201</v>
      </c>
      <c r="H4" s="3">
        <f t="shared" ref="H4:H13" si="0">G4-F4</f>
        <v>94</v>
      </c>
      <c r="I4" s="3">
        <v>2.29</v>
      </c>
      <c r="J4" s="6">
        <f t="shared" ref="J4:J13" si="1">I4*H4</f>
        <v>215.26</v>
      </c>
      <c r="K4" s="211">
        <v>-1.8171294404557075</v>
      </c>
      <c r="L4" t="s">
        <v>46</v>
      </c>
      <c r="M4" s="200"/>
    </row>
    <row r="5" spans="1:25">
      <c r="A5" s="198" t="s">
        <v>47</v>
      </c>
      <c r="B5" t="s">
        <v>48</v>
      </c>
      <c r="C5" t="s">
        <v>45</v>
      </c>
      <c r="D5">
        <v>50.200833000000003</v>
      </c>
      <c r="E5">
        <v>-104.710278</v>
      </c>
      <c r="F5" s="5">
        <v>45111</v>
      </c>
      <c r="G5" s="5">
        <v>45205</v>
      </c>
      <c r="H5" s="3">
        <f t="shared" si="0"/>
        <v>94</v>
      </c>
      <c r="I5" s="3">
        <v>3.39</v>
      </c>
      <c r="J5" s="6">
        <f t="shared" si="1"/>
        <v>318.66000000000003</v>
      </c>
      <c r="K5" s="212">
        <v>15.62</v>
      </c>
      <c r="L5" t="s">
        <v>49</v>
      </c>
      <c r="M5" s="200"/>
    </row>
    <row r="6" spans="1:25">
      <c r="A6" s="198" t="s">
        <v>50</v>
      </c>
      <c r="B6" t="s">
        <v>51</v>
      </c>
      <c r="C6" t="s">
        <v>45</v>
      </c>
      <c r="D6">
        <v>50.05833346</v>
      </c>
      <c r="E6">
        <v>-122.9569441</v>
      </c>
      <c r="F6" s="5">
        <v>45107</v>
      </c>
      <c r="G6" s="5">
        <v>45193</v>
      </c>
      <c r="H6" s="3">
        <f t="shared" si="0"/>
        <v>86</v>
      </c>
      <c r="I6" s="3">
        <v>1.21</v>
      </c>
      <c r="J6" s="6">
        <f t="shared" si="1"/>
        <v>104.06</v>
      </c>
      <c r="K6" s="213">
        <v>7.1859999999999999</v>
      </c>
      <c r="L6" t="s">
        <v>52</v>
      </c>
      <c r="M6" s="200"/>
    </row>
    <row r="7" spans="1:25">
      <c r="A7" s="198" t="s">
        <v>53</v>
      </c>
      <c r="B7" t="s">
        <v>54</v>
      </c>
      <c r="C7" t="s">
        <v>45</v>
      </c>
      <c r="D7">
        <v>43.781111000000003</v>
      </c>
      <c r="E7">
        <v>-79.468333000000001</v>
      </c>
      <c r="F7" s="5">
        <v>45106</v>
      </c>
      <c r="G7" s="5">
        <v>45197</v>
      </c>
      <c r="H7" s="3">
        <f t="shared" si="0"/>
        <v>91</v>
      </c>
      <c r="I7" s="3">
        <v>2.58</v>
      </c>
      <c r="J7" s="6">
        <f t="shared" si="1"/>
        <v>234.78</v>
      </c>
      <c r="K7" s="214">
        <v>19.790363546477625</v>
      </c>
      <c r="L7" t="s">
        <v>55</v>
      </c>
      <c r="M7" s="200"/>
    </row>
    <row r="8" spans="1:25">
      <c r="A8" s="198" t="s">
        <v>56</v>
      </c>
      <c r="B8" t="s">
        <v>57</v>
      </c>
      <c r="C8" t="s">
        <v>45</v>
      </c>
      <c r="D8">
        <v>61.34999638</v>
      </c>
      <c r="E8">
        <v>-135.6333367</v>
      </c>
      <c r="F8" s="5">
        <v>45083</v>
      </c>
      <c r="G8" s="5">
        <v>45200</v>
      </c>
      <c r="H8" s="3">
        <f t="shared" si="0"/>
        <v>117</v>
      </c>
      <c r="I8" s="3">
        <v>2.31</v>
      </c>
      <c r="J8" s="6">
        <f t="shared" si="1"/>
        <v>270.27</v>
      </c>
      <c r="K8" s="214">
        <v>11.092955309940004</v>
      </c>
      <c r="L8" t="s">
        <v>52</v>
      </c>
      <c r="M8" s="200"/>
    </row>
    <row r="9" spans="1:25">
      <c r="A9" s="198" t="s">
        <v>58</v>
      </c>
      <c r="B9" t="s">
        <v>59</v>
      </c>
      <c r="C9" t="s">
        <v>45</v>
      </c>
      <c r="D9">
        <v>49.883333</v>
      </c>
      <c r="E9">
        <v>-81.566666999999995</v>
      </c>
      <c r="F9" s="5">
        <v>45104</v>
      </c>
      <c r="G9" s="5">
        <v>45201</v>
      </c>
      <c r="H9" s="3">
        <f t="shared" si="0"/>
        <v>97</v>
      </c>
      <c r="I9" s="3">
        <v>3.37</v>
      </c>
      <c r="J9" s="6">
        <f t="shared" si="1"/>
        <v>326.89</v>
      </c>
      <c r="K9" s="214">
        <v>15.701837274314151</v>
      </c>
      <c r="L9" t="s">
        <v>52</v>
      </c>
      <c r="M9" s="200"/>
    </row>
    <row r="10" spans="1:25">
      <c r="A10" s="198" t="s">
        <v>60</v>
      </c>
      <c r="B10" t="s">
        <v>61</v>
      </c>
      <c r="C10" t="s">
        <v>45</v>
      </c>
      <c r="D10">
        <v>48.933333009999998</v>
      </c>
      <c r="E10">
        <v>-125.51666659999999</v>
      </c>
      <c r="F10" s="5">
        <v>45108</v>
      </c>
      <c r="G10" s="5">
        <v>45200</v>
      </c>
      <c r="H10" s="3">
        <f t="shared" si="0"/>
        <v>92</v>
      </c>
      <c r="I10" s="3">
        <v>4.41</v>
      </c>
      <c r="J10" s="6">
        <f t="shared" si="1"/>
        <v>405.72</v>
      </c>
      <c r="K10" s="214">
        <v>14.553289277329407</v>
      </c>
      <c r="L10" t="s">
        <v>52</v>
      </c>
      <c r="M10" s="200"/>
    </row>
    <row r="11" spans="1:25">
      <c r="A11" s="198" t="s">
        <v>62</v>
      </c>
      <c r="B11" t="s">
        <v>63</v>
      </c>
      <c r="C11" t="s">
        <v>45</v>
      </c>
      <c r="D11">
        <v>43.932623999999997</v>
      </c>
      <c r="E11">
        <v>-60.005971000000002</v>
      </c>
      <c r="F11" s="5">
        <v>45106</v>
      </c>
      <c r="G11" s="5">
        <v>45200</v>
      </c>
      <c r="H11" s="3">
        <f t="shared" si="0"/>
        <v>94</v>
      </c>
      <c r="I11" s="3">
        <v>3.46</v>
      </c>
      <c r="J11" s="6">
        <f t="shared" si="1"/>
        <v>325.24</v>
      </c>
      <c r="K11" s="214">
        <v>16.912330623306328</v>
      </c>
      <c r="L11" t="s">
        <v>52</v>
      </c>
      <c r="M11" s="200"/>
    </row>
    <row r="12" spans="1:25">
      <c r="A12" s="198" t="s">
        <v>64</v>
      </c>
      <c r="B12" t="s">
        <v>65</v>
      </c>
      <c r="C12" t="s">
        <v>45</v>
      </c>
      <c r="D12">
        <v>42.883333</v>
      </c>
      <c r="E12">
        <v>-81.480556000000007</v>
      </c>
      <c r="F12" s="5">
        <v>45107</v>
      </c>
      <c r="G12" s="5">
        <v>45199</v>
      </c>
      <c r="H12" s="3">
        <f t="shared" si="0"/>
        <v>92</v>
      </c>
      <c r="I12" s="3">
        <v>3.01</v>
      </c>
      <c r="J12" s="6">
        <f t="shared" si="1"/>
        <v>276.91999999999996</v>
      </c>
      <c r="K12" s="215">
        <v>19</v>
      </c>
      <c r="L12" t="s">
        <v>66</v>
      </c>
      <c r="M12" s="200"/>
    </row>
    <row r="13" spans="1:25">
      <c r="A13" s="198" t="s">
        <v>67</v>
      </c>
      <c r="B13" t="s">
        <v>68</v>
      </c>
      <c r="C13" t="s">
        <v>45</v>
      </c>
      <c r="D13">
        <v>44.231105999999997</v>
      </c>
      <c r="E13">
        <v>-79.783090999999999</v>
      </c>
      <c r="F13" s="5">
        <v>45106</v>
      </c>
      <c r="G13" s="5">
        <v>45203</v>
      </c>
      <c r="H13" s="3">
        <f t="shared" si="0"/>
        <v>97</v>
      </c>
      <c r="I13" s="3">
        <v>3.69</v>
      </c>
      <c r="J13" s="6">
        <f t="shared" si="1"/>
        <v>357.93</v>
      </c>
      <c r="K13" s="215">
        <v>29</v>
      </c>
      <c r="L13" t="s">
        <v>66</v>
      </c>
      <c r="M13" s="200"/>
    </row>
    <row r="14" spans="1:25" ht="51.4" customHeight="1">
      <c r="A14" s="305" t="s">
        <v>69</v>
      </c>
      <c r="B14" s="306"/>
      <c r="C14" s="306"/>
      <c r="D14" s="306"/>
      <c r="E14" s="306"/>
      <c r="F14" s="306"/>
      <c r="G14" s="306"/>
      <c r="H14" s="306"/>
      <c r="I14" s="306"/>
      <c r="J14" s="306"/>
      <c r="K14" s="306"/>
      <c r="L14" s="306"/>
      <c r="M14" s="307"/>
      <c r="N14" s="275" t="s">
        <v>623</v>
      </c>
      <c r="O14" s="276" t="s">
        <v>624</v>
      </c>
      <c r="P14" s="277" t="s">
        <v>625</v>
      </c>
      <c r="Q14" s="276" t="s">
        <v>626</v>
      </c>
      <c r="R14" s="275" t="s">
        <v>627</v>
      </c>
      <c r="S14" s="278" t="s">
        <v>622</v>
      </c>
    </row>
    <row r="15" spans="1:25" ht="17.25">
      <c r="A15" s="198" t="s">
        <v>70</v>
      </c>
      <c r="B15" t="s">
        <v>71</v>
      </c>
      <c r="C15" t="s">
        <v>45</v>
      </c>
      <c r="D15">
        <v>43.658999999999999</v>
      </c>
      <c r="E15">
        <v>-79.396500000000003</v>
      </c>
      <c r="F15" s="5">
        <v>45113</v>
      </c>
      <c r="G15" s="5">
        <v>45237</v>
      </c>
      <c r="H15" s="3">
        <f>G15-F15</f>
        <v>124</v>
      </c>
      <c r="I15" s="3">
        <v>3.125</v>
      </c>
      <c r="J15" s="6">
        <f>I15*H15</f>
        <v>387.5</v>
      </c>
      <c r="K15" s="6">
        <v>20</v>
      </c>
      <c r="L15" t="s">
        <v>72</v>
      </c>
      <c r="N15" s="298">
        <v>6491290</v>
      </c>
      <c r="O15" s="279">
        <f>N15/1000000</f>
        <v>6.4912900000000002</v>
      </c>
      <c r="P15" s="280">
        <v>4149.5</v>
      </c>
      <c r="Q15" s="281">
        <v>917.49</v>
      </c>
      <c r="R15" s="282">
        <v>0.94599999999999995</v>
      </c>
      <c r="S15" s="283" t="s">
        <v>628</v>
      </c>
    </row>
    <row r="16" spans="1:25" ht="17.25">
      <c r="A16" s="198" t="s">
        <v>73</v>
      </c>
      <c r="B16" t="s">
        <v>74</v>
      </c>
      <c r="C16" t="s">
        <v>75</v>
      </c>
      <c r="D16">
        <v>40.819899999999997</v>
      </c>
      <c r="E16">
        <v>-73.948700000000002</v>
      </c>
      <c r="F16" s="5">
        <v>45113</v>
      </c>
      <c r="G16" s="5">
        <v>45205</v>
      </c>
      <c r="H16" s="3">
        <f t="shared" ref="H16:H34" si="2">G16-F16</f>
        <v>92</v>
      </c>
      <c r="I16" s="3">
        <v>3.7349999999999999</v>
      </c>
      <c r="J16" s="6">
        <f t="shared" ref="J16:J34" si="3">I16*H16</f>
        <v>343.62</v>
      </c>
      <c r="K16" s="212">
        <v>23.06</v>
      </c>
      <c r="L16" t="s">
        <v>72</v>
      </c>
      <c r="N16" s="299">
        <v>8412513</v>
      </c>
      <c r="O16" s="284">
        <f t="shared" ref="O16:O34" si="4">N16/1000000</f>
        <v>8.4125130000000006</v>
      </c>
      <c r="P16" s="285">
        <v>10810</v>
      </c>
      <c r="Q16" s="286">
        <v>2489.77</v>
      </c>
      <c r="R16" s="287">
        <v>0.94199999999999995</v>
      </c>
      <c r="S16" s="288" t="s">
        <v>629</v>
      </c>
    </row>
    <row r="17" spans="1:19" ht="17.25">
      <c r="A17" s="198" t="s">
        <v>76</v>
      </c>
      <c r="B17" t="s">
        <v>77</v>
      </c>
      <c r="C17" t="s">
        <v>78</v>
      </c>
      <c r="D17">
        <v>-33.796199999999999</v>
      </c>
      <c r="E17">
        <v>151.14490000000001</v>
      </c>
      <c r="F17" s="5">
        <v>45110</v>
      </c>
      <c r="G17" s="5">
        <v>45202</v>
      </c>
      <c r="H17" s="3">
        <f t="shared" si="2"/>
        <v>92</v>
      </c>
      <c r="I17" s="3">
        <v>5.665</v>
      </c>
      <c r="J17" s="6">
        <f t="shared" si="3"/>
        <v>521.17999999999995</v>
      </c>
      <c r="K17" s="212">
        <v>12.85</v>
      </c>
      <c r="L17" t="s">
        <v>72</v>
      </c>
      <c r="N17" s="299">
        <v>5248790</v>
      </c>
      <c r="O17" s="284">
        <f t="shared" si="4"/>
        <v>5.2487899999999996</v>
      </c>
      <c r="P17" s="289" t="s">
        <v>630</v>
      </c>
      <c r="Q17" s="286">
        <v>855.03</v>
      </c>
      <c r="R17" s="287">
        <v>0.95799999999999996</v>
      </c>
      <c r="S17" s="288" t="s">
        <v>631</v>
      </c>
    </row>
    <row r="18" spans="1:19" ht="17.25">
      <c r="A18" s="198" t="s">
        <v>79</v>
      </c>
      <c r="B18" t="s">
        <v>80</v>
      </c>
      <c r="C18" t="s">
        <v>81</v>
      </c>
      <c r="D18">
        <v>41.008200000000002</v>
      </c>
      <c r="E18">
        <v>28.978400000000001</v>
      </c>
      <c r="F18" s="5">
        <v>45112</v>
      </c>
      <c r="G18" s="5">
        <v>45230</v>
      </c>
      <c r="H18" s="3">
        <f t="shared" si="2"/>
        <v>118</v>
      </c>
      <c r="I18" s="3">
        <v>3.4249999999999998</v>
      </c>
      <c r="J18" s="6">
        <f t="shared" si="3"/>
        <v>404.15</v>
      </c>
      <c r="K18" s="212">
        <v>24.15</v>
      </c>
      <c r="L18" t="s">
        <v>72</v>
      </c>
      <c r="N18" s="299">
        <v>16236700</v>
      </c>
      <c r="O18" s="284">
        <f t="shared" si="4"/>
        <v>16.236699999999999</v>
      </c>
      <c r="P18" s="285">
        <v>2523</v>
      </c>
      <c r="Q18" s="286">
        <v>676.31</v>
      </c>
      <c r="R18" s="286">
        <v>0.88600000000000001</v>
      </c>
      <c r="S18" s="288" t="s">
        <v>632</v>
      </c>
    </row>
    <row r="19" spans="1:19" ht="17.25">
      <c r="A19" s="198" t="s">
        <v>82</v>
      </c>
      <c r="B19" t="s">
        <v>83</v>
      </c>
      <c r="C19" t="s">
        <v>84</v>
      </c>
      <c r="D19">
        <v>51.496000000000002</v>
      </c>
      <c r="E19">
        <v>-0.127</v>
      </c>
      <c r="F19" s="5">
        <v>45107</v>
      </c>
      <c r="G19" s="5">
        <v>45208</v>
      </c>
      <c r="H19" s="3">
        <f t="shared" si="2"/>
        <v>101</v>
      </c>
      <c r="I19" s="3">
        <v>5.1349999999999998</v>
      </c>
      <c r="J19" s="6">
        <f t="shared" si="3"/>
        <v>518.63499999999999</v>
      </c>
      <c r="K19" s="212">
        <v>19.260000000000002</v>
      </c>
      <c r="L19" t="s">
        <v>72</v>
      </c>
      <c r="N19" s="299">
        <v>9840740</v>
      </c>
      <c r="O19" s="284">
        <f t="shared" si="4"/>
        <v>9.8407400000000003</v>
      </c>
      <c r="P19" s="285">
        <v>7700</v>
      </c>
      <c r="Q19" s="286">
        <v>1472.4</v>
      </c>
      <c r="R19" s="286">
        <v>0.98199999999999998</v>
      </c>
      <c r="S19" s="288" t="s">
        <v>633</v>
      </c>
    </row>
    <row r="20" spans="1:19" ht="17.25">
      <c r="A20" s="198" t="s">
        <v>85</v>
      </c>
      <c r="B20" t="s">
        <v>86</v>
      </c>
      <c r="C20" t="s">
        <v>87</v>
      </c>
      <c r="D20">
        <v>40.443199999999997</v>
      </c>
      <c r="E20">
        <v>-3.6846000000000001</v>
      </c>
      <c r="F20" s="5">
        <v>45110</v>
      </c>
      <c r="G20" s="5">
        <v>45201</v>
      </c>
      <c r="H20" s="3">
        <f t="shared" si="2"/>
        <v>91</v>
      </c>
      <c r="I20" s="3">
        <v>5.54</v>
      </c>
      <c r="J20" s="6">
        <f t="shared" si="3"/>
        <v>504.14</v>
      </c>
      <c r="K20" s="212">
        <v>16.100000000000001</v>
      </c>
      <c r="L20" t="s">
        <v>72</v>
      </c>
      <c r="N20" s="299">
        <v>6810530</v>
      </c>
      <c r="O20" s="284">
        <f t="shared" si="4"/>
        <v>6.81053</v>
      </c>
      <c r="P20" s="285">
        <v>5400</v>
      </c>
      <c r="Q20" s="286">
        <v>680.57</v>
      </c>
      <c r="R20" s="287">
        <v>0.95099999999999996</v>
      </c>
      <c r="S20" s="288" t="s">
        <v>634</v>
      </c>
    </row>
    <row r="21" spans="1:19" ht="17.25">
      <c r="A21" s="198" t="s">
        <v>88</v>
      </c>
      <c r="B21" t="s">
        <v>89</v>
      </c>
      <c r="C21" t="s">
        <v>90</v>
      </c>
      <c r="D21">
        <v>-23.618300000000001</v>
      </c>
      <c r="E21">
        <v>-46.6355</v>
      </c>
      <c r="F21" s="5">
        <v>45111</v>
      </c>
      <c r="G21" s="5">
        <v>45203</v>
      </c>
      <c r="H21" s="3">
        <f t="shared" si="2"/>
        <v>92</v>
      </c>
      <c r="I21" s="3">
        <v>2.3199999999999998</v>
      </c>
      <c r="J21" s="6">
        <f t="shared" si="3"/>
        <v>213.44</v>
      </c>
      <c r="K21" s="212">
        <v>19.079999999999998</v>
      </c>
      <c r="L21" t="s">
        <v>72</v>
      </c>
      <c r="N21" s="299">
        <v>22990000</v>
      </c>
      <c r="O21" s="284">
        <f t="shared" si="4"/>
        <v>22.99</v>
      </c>
      <c r="P21" s="285">
        <v>7216.3</v>
      </c>
      <c r="Q21" s="286">
        <v>701.64</v>
      </c>
      <c r="R21" s="286">
        <v>0.81200000000000006</v>
      </c>
      <c r="S21" s="288" t="s">
        <v>635</v>
      </c>
    </row>
    <row r="22" spans="1:19" ht="17.25">
      <c r="A22" s="198" t="s">
        <v>91</v>
      </c>
      <c r="B22" t="s">
        <v>92</v>
      </c>
      <c r="C22" t="s">
        <v>93</v>
      </c>
      <c r="D22">
        <v>4.6368</v>
      </c>
      <c r="E22">
        <v>-74.083399999999997</v>
      </c>
      <c r="F22" s="5">
        <v>45107</v>
      </c>
      <c r="G22" s="5">
        <v>45201</v>
      </c>
      <c r="H22" s="3">
        <f t="shared" si="2"/>
        <v>94</v>
      </c>
      <c r="I22" s="3">
        <v>5.1749999999999998</v>
      </c>
      <c r="J22" s="6">
        <f t="shared" si="3"/>
        <v>486.45</v>
      </c>
      <c r="K22" s="212">
        <v>13.48</v>
      </c>
      <c r="L22" t="s">
        <v>72</v>
      </c>
      <c r="N22" s="299">
        <v>11795800</v>
      </c>
      <c r="O22" s="284">
        <f t="shared" si="4"/>
        <v>11.7958</v>
      </c>
      <c r="P22" s="285">
        <v>4310</v>
      </c>
      <c r="Q22" s="286">
        <v>516</v>
      </c>
      <c r="R22" s="286">
        <v>0.83499999999999996</v>
      </c>
      <c r="S22" s="288" t="s">
        <v>636</v>
      </c>
    </row>
    <row r="23" spans="1:19" ht="17.25">
      <c r="A23" s="198" t="s">
        <v>94</v>
      </c>
      <c r="B23" t="s">
        <v>95</v>
      </c>
      <c r="C23" t="s">
        <v>96</v>
      </c>
      <c r="D23">
        <v>19.246500000000001</v>
      </c>
      <c r="E23">
        <v>-99.101299999999995</v>
      </c>
      <c r="F23" s="5">
        <v>45145</v>
      </c>
      <c r="G23" s="5">
        <v>45203</v>
      </c>
      <c r="H23" s="3">
        <f t="shared" si="2"/>
        <v>58</v>
      </c>
      <c r="I23" s="3">
        <v>2.0950000000000002</v>
      </c>
      <c r="J23" s="6">
        <f t="shared" si="3"/>
        <v>121.51</v>
      </c>
      <c r="K23" s="212">
        <v>18.36</v>
      </c>
      <c r="L23" t="s">
        <v>72</v>
      </c>
      <c r="N23" s="299">
        <v>22752400</v>
      </c>
      <c r="O23" s="284">
        <f t="shared" si="4"/>
        <v>22.752400000000002</v>
      </c>
      <c r="P23" s="285">
        <v>6000</v>
      </c>
      <c r="Q23" s="286">
        <v>682.45</v>
      </c>
      <c r="R23" s="286">
        <v>0.78900000000000003</v>
      </c>
      <c r="S23" s="288" t="s">
        <v>637</v>
      </c>
    </row>
    <row r="24" spans="1:19" ht="17.25">
      <c r="A24" s="198" t="s">
        <v>97</v>
      </c>
      <c r="B24" t="s">
        <v>98</v>
      </c>
      <c r="C24" t="s">
        <v>99</v>
      </c>
      <c r="D24">
        <v>-33.437800000000003</v>
      </c>
      <c r="E24">
        <v>-70.650400000000005</v>
      </c>
      <c r="F24" s="5">
        <v>45110</v>
      </c>
      <c r="G24" s="5">
        <v>45197</v>
      </c>
      <c r="H24" s="3">
        <f t="shared" si="2"/>
        <v>87</v>
      </c>
      <c r="I24" s="3">
        <v>5.45</v>
      </c>
      <c r="J24" s="6">
        <f t="shared" si="3"/>
        <v>474.15000000000003</v>
      </c>
      <c r="K24" s="6">
        <v>11</v>
      </c>
      <c r="L24" t="s">
        <v>72</v>
      </c>
      <c r="N24" s="299">
        <v>6999460</v>
      </c>
      <c r="O24" s="284">
        <f t="shared" si="4"/>
        <v>6.99946</v>
      </c>
      <c r="P24" s="285">
        <v>9821</v>
      </c>
      <c r="Q24" s="286">
        <v>291.3</v>
      </c>
      <c r="R24" s="287">
        <v>0.90800000000000003</v>
      </c>
      <c r="S24" s="288" t="s">
        <v>638</v>
      </c>
    </row>
    <row r="25" spans="1:19" ht="16.5">
      <c r="A25" s="198" t="s">
        <v>100</v>
      </c>
      <c r="B25" t="s">
        <v>101</v>
      </c>
      <c r="C25" t="s">
        <v>102</v>
      </c>
      <c r="D25">
        <v>39.904200000000003</v>
      </c>
      <c r="E25">
        <v>116.4074</v>
      </c>
      <c r="F25" s="5">
        <v>45107</v>
      </c>
      <c r="G25" s="5">
        <v>45200</v>
      </c>
      <c r="H25" s="3">
        <f t="shared" si="2"/>
        <v>93</v>
      </c>
      <c r="I25" s="3">
        <v>4.1349999999999998</v>
      </c>
      <c r="J25" s="6">
        <f t="shared" si="3"/>
        <v>384.55500000000001</v>
      </c>
      <c r="K25" s="6">
        <v>25</v>
      </c>
      <c r="L25" t="s">
        <v>72</v>
      </c>
      <c r="N25" s="299">
        <v>22596500</v>
      </c>
      <c r="O25" s="284">
        <f t="shared" si="4"/>
        <v>22.596499999999999</v>
      </c>
      <c r="P25" s="289" t="s">
        <v>639</v>
      </c>
      <c r="Q25" s="286">
        <v>1098.6400000000001</v>
      </c>
      <c r="R25" s="286">
        <v>0.91200000000000003</v>
      </c>
      <c r="S25" s="290" t="s">
        <v>640</v>
      </c>
    </row>
    <row r="26" spans="1:19" ht="16.5">
      <c r="A26" s="198" t="s">
        <v>103</v>
      </c>
      <c r="B26" t="s">
        <v>104</v>
      </c>
      <c r="C26" t="s">
        <v>105</v>
      </c>
      <c r="D26">
        <v>13.7235</v>
      </c>
      <c r="E26">
        <v>100.52160000000001</v>
      </c>
      <c r="F26" s="5">
        <v>45130</v>
      </c>
      <c r="G26" s="5">
        <v>45201</v>
      </c>
      <c r="H26" s="3">
        <f t="shared" si="2"/>
        <v>71</v>
      </c>
      <c r="I26" s="3">
        <v>5.18</v>
      </c>
      <c r="J26" s="6">
        <f t="shared" si="3"/>
        <v>367.78</v>
      </c>
      <c r="K26" s="212">
        <v>28.72</v>
      </c>
      <c r="L26" t="s">
        <v>72</v>
      </c>
      <c r="N26" s="299">
        <v>11391700</v>
      </c>
      <c r="O26" s="284">
        <f t="shared" si="4"/>
        <v>11.3917</v>
      </c>
      <c r="P26" s="289" t="s">
        <v>641</v>
      </c>
      <c r="Q26" s="286">
        <v>685.12</v>
      </c>
      <c r="R26" s="286">
        <v>0.83299999999999996</v>
      </c>
      <c r="S26" s="290" t="s">
        <v>642</v>
      </c>
    </row>
    <row r="27" spans="1:19" ht="16.5">
      <c r="A27" s="198" t="s">
        <v>106</v>
      </c>
      <c r="B27" t="s">
        <v>107</v>
      </c>
      <c r="C27" t="s">
        <v>108</v>
      </c>
      <c r="D27">
        <v>35.689500000000002</v>
      </c>
      <c r="E27">
        <v>139.6917</v>
      </c>
      <c r="F27" s="5">
        <v>45111</v>
      </c>
      <c r="G27" s="5">
        <v>45201</v>
      </c>
      <c r="H27" s="3">
        <f t="shared" si="2"/>
        <v>90</v>
      </c>
      <c r="I27" s="3">
        <v>3.25</v>
      </c>
      <c r="J27" s="6">
        <f t="shared" si="3"/>
        <v>292.5</v>
      </c>
      <c r="K27" s="212">
        <v>28.37</v>
      </c>
      <c r="L27" t="s">
        <v>72</v>
      </c>
      <c r="N27" s="299">
        <v>37036200</v>
      </c>
      <c r="O27" s="284">
        <f t="shared" si="4"/>
        <v>37.036200000000001</v>
      </c>
      <c r="P27" s="285">
        <v>6224.66</v>
      </c>
      <c r="Q27" s="286">
        <v>2553.69</v>
      </c>
      <c r="R27" s="287">
        <v>0.95099999999999996</v>
      </c>
      <c r="S27" s="290" t="s">
        <v>643</v>
      </c>
    </row>
    <row r="28" spans="1:19" ht="17.25">
      <c r="A28" s="198" t="s">
        <v>109</v>
      </c>
      <c r="B28" t="s">
        <v>110</v>
      </c>
      <c r="C28" t="s">
        <v>111</v>
      </c>
      <c r="D28">
        <v>28.589700000000001</v>
      </c>
      <c r="E28">
        <v>77.225700000000003</v>
      </c>
      <c r="F28" s="5">
        <v>45211</v>
      </c>
      <c r="G28" s="5">
        <v>45341</v>
      </c>
      <c r="H28" s="3">
        <f t="shared" si="2"/>
        <v>130</v>
      </c>
      <c r="I28" s="3">
        <v>4.7649999999999997</v>
      </c>
      <c r="J28" s="6">
        <f>I28*H28</f>
        <v>619.44999999999993</v>
      </c>
      <c r="K28" s="212">
        <v>21.5</v>
      </c>
      <c r="L28" t="s">
        <v>72</v>
      </c>
      <c r="N28" s="299">
        <v>34665600</v>
      </c>
      <c r="O28" s="284">
        <f t="shared" si="4"/>
        <v>34.665599999999998</v>
      </c>
      <c r="P28" s="285">
        <v>11295</v>
      </c>
      <c r="Q28" s="286">
        <v>715.6</v>
      </c>
      <c r="R28" s="286">
        <v>0.77700000000000002</v>
      </c>
      <c r="S28" s="288" t="s">
        <v>644</v>
      </c>
    </row>
    <row r="29" spans="1:19" ht="17.25">
      <c r="A29" s="198" t="s">
        <v>112</v>
      </c>
      <c r="B29" t="s">
        <v>113</v>
      </c>
      <c r="C29" t="s">
        <v>114</v>
      </c>
      <c r="D29">
        <v>36.372</v>
      </c>
      <c r="E29">
        <v>127.363</v>
      </c>
      <c r="F29" s="5">
        <v>45134</v>
      </c>
      <c r="G29" s="5">
        <v>45229</v>
      </c>
      <c r="H29" s="3">
        <f t="shared" si="2"/>
        <v>95</v>
      </c>
      <c r="I29" s="3">
        <v>3.5950000000000002</v>
      </c>
      <c r="J29" s="6">
        <f>I29*H29</f>
        <v>341.52500000000003</v>
      </c>
      <c r="K29" s="212">
        <v>24.65</v>
      </c>
      <c r="L29" t="s">
        <v>72</v>
      </c>
      <c r="N29" s="299">
        <v>34665600</v>
      </c>
      <c r="O29" s="284">
        <f t="shared" si="4"/>
        <v>34.665599999999998</v>
      </c>
      <c r="P29" s="285">
        <v>16000</v>
      </c>
      <c r="Q29" s="286">
        <v>1419.79</v>
      </c>
      <c r="R29" s="287">
        <v>0.96699999999999997</v>
      </c>
      <c r="S29" s="288" t="s">
        <v>645</v>
      </c>
    </row>
    <row r="30" spans="1:19" ht="16.5">
      <c r="A30" s="198" t="s">
        <v>115</v>
      </c>
      <c r="B30" t="s">
        <v>116</v>
      </c>
      <c r="C30" t="s">
        <v>117</v>
      </c>
      <c r="D30">
        <v>24.722200000000001</v>
      </c>
      <c r="E30">
        <v>46.625900000000001</v>
      </c>
      <c r="F30" s="5">
        <v>45108</v>
      </c>
      <c r="G30" s="5">
        <v>45200</v>
      </c>
      <c r="H30" s="3">
        <f t="shared" si="2"/>
        <v>92</v>
      </c>
      <c r="I30" s="3">
        <v>4.9000000000000004</v>
      </c>
      <c r="J30" s="6">
        <f>I30*H30</f>
        <v>450.8</v>
      </c>
      <c r="K30" s="212">
        <v>36.090000000000003</v>
      </c>
      <c r="L30" t="s">
        <v>72</v>
      </c>
      <c r="N30" s="299">
        <v>7952860</v>
      </c>
      <c r="O30" s="284">
        <f t="shared" si="4"/>
        <v>7.9528600000000003</v>
      </c>
      <c r="P30" s="285">
        <v>4300</v>
      </c>
      <c r="Q30" s="291">
        <v>528.47</v>
      </c>
      <c r="R30" s="287">
        <v>0.92400000000000004</v>
      </c>
      <c r="S30" s="290" t="s">
        <v>646</v>
      </c>
    </row>
    <row r="31" spans="1:19" ht="16.5">
      <c r="A31" s="198" t="s">
        <v>118</v>
      </c>
      <c r="B31" t="s">
        <v>119</v>
      </c>
      <c r="C31" t="s">
        <v>120</v>
      </c>
      <c r="D31">
        <v>52.221600000000002</v>
      </c>
      <c r="E31">
        <v>21.007300000000001</v>
      </c>
      <c r="F31" s="5">
        <v>45107</v>
      </c>
      <c r="G31" s="5">
        <v>45201</v>
      </c>
      <c r="H31" s="3">
        <f t="shared" si="2"/>
        <v>94</v>
      </c>
      <c r="I31" s="3">
        <v>3.3250000000000002</v>
      </c>
      <c r="J31" s="6">
        <f t="shared" si="3"/>
        <v>312.55</v>
      </c>
      <c r="K31" s="212">
        <v>18.100000000000001</v>
      </c>
      <c r="L31" t="s">
        <v>72</v>
      </c>
      <c r="N31" s="299">
        <v>1800230</v>
      </c>
      <c r="O31" s="284">
        <f t="shared" si="4"/>
        <v>1.80023</v>
      </c>
      <c r="P31" s="285">
        <v>3372</v>
      </c>
      <c r="Q31" s="286">
        <v>448.62</v>
      </c>
      <c r="R31" s="287">
        <v>0.95799999999999996</v>
      </c>
      <c r="S31" s="290" t="s">
        <v>647</v>
      </c>
    </row>
    <row r="32" spans="1:19" ht="16.5">
      <c r="A32" s="198" t="s">
        <v>121</v>
      </c>
      <c r="B32" t="s">
        <v>122</v>
      </c>
      <c r="C32" t="s">
        <v>123</v>
      </c>
      <c r="D32">
        <v>6.5244</v>
      </c>
      <c r="E32">
        <v>3.3792</v>
      </c>
      <c r="F32" s="5">
        <v>45111</v>
      </c>
      <c r="G32" s="5">
        <v>45199</v>
      </c>
      <c r="H32" s="3">
        <f t="shared" si="2"/>
        <v>88</v>
      </c>
      <c r="I32" s="3">
        <v>1.94</v>
      </c>
      <c r="J32" s="6">
        <f t="shared" si="3"/>
        <v>170.72</v>
      </c>
      <c r="K32" s="212">
        <v>26.4</v>
      </c>
      <c r="L32" t="s">
        <v>72</v>
      </c>
      <c r="N32" s="299">
        <v>17156400</v>
      </c>
      <c r="O32" s="284">
        <f t="shared" si="4"/>
        <v>17.156400000000001</v>
      </c>
      <c r="P32" s="285">
        <v>6871</v>
      </c>
      <c r="Q32" s="286">
        <v>280.67</v>
      </c>
      <c r="R32" s="286">
        <v>0.72299999999999998</v>
      </c>
      <c r="S32" s="290" t="s">
        <v>648</v>
      </c>
    </row>
    <row r="33" spans="1:19" ht="16.5">
      <c r="A33" s="198" t="s">
        <v>124</v>
      </c>
      <c r="B33" t="s">
        <v>125</v>
      </c>
      <c r="C33" t="s">
        <v>126</v>
      </c>
      <c r="D33">
        <v>30.014099999999999</v>
      </c>
      <c r="E33">
        <v>31.486000000000001</v>
      </c>
      <c r="F33" s="5">
        <v>45154</v>
      </c>
      <c r="G33" s="5">
        <v>45239</v>
      </c>
      <c r="H33" s="3">
        <f t="shared" si="2"/>
        <v>85</v>
      </c>
      <c r="I33" s="3">
        <v>3.66</v>
      </c>
      <c r="J33" s="6">
        <f t="shared" si="3"/>
        <v>311.10000000000002</v>
      </c>
      <c r="K33" s="6">
        <v>28</v>
      </c>
      <c r="L33" t="s">
        <v>72</v>
      </c>
      <c r="N33" s="299">
        <v>23074200</v>
      </c>
      <c r="O33" s="284">
        <f t="shared" si="4"/>
        <v>23.074200000000001</v>
      </c>
      <c r="P33" s="285">
        <v>19376</v>
      </c>
      <c r="Q33" s="286">
        <v>403</v>
      </c>
      <c r="R33" s="286">
        <v>0.80300000000000005</v>
      </c>
      <c r="S33" s="290" t="s">
        <v>649</v>
      </c>
    </row>
    <row r="34" spans="1:19" ht="17.25">
      <c r="A34" s="201" t="s">
        <v>127</v>
      </c>
      <c r="B34" s="2" t="s">
        <v>128</v>
      </c>
      <c r="C34" s="2" t="s">
        <v>129</v>
      </c>
      <c r="D34" s="2">
        <v>-26.192900000000002</v>
      </c>
      <c r="E34" s="2">
        <v>28.0305</v>
      </c>
      <c r="F34" s="216">
        <v>45125</v>
      </c>
      <c r="G34" s="216">
        <v>45244</v>
      </c>
      <c r="H34" s="4">
        <f t="shared" si="2"/>
        <v>119</v>
      </c>
      <c r="I34" s="4">
        <v>4.165</v>
      </c>
      <c r="J34" s="217">
        <f t="shared" si="3"/>
        <v>495.63499999999999</v>
      </c>
      <c r="K34" s="217">
        <v>16</v>
      </c>
      <c r="L34" s="2" t="s">
        <v>72</v>
      </c>
      <c r="M34" s="2"/>
      <c r="N34" s="300">
        <v>6444580</v>
      </c>
      <c r="O34" s="292">
        <f t="shared" si="4"/>
        <v>6.4445800000000002</v>
      </c>
      <c r="P34" s="293">
        <v>2900</v>
      </c>
      <c r="Q34" s="294">
        <v>286</v>
      </c>
      <c r="R34" s="295">
        <v>0.76300000000000001</v>
      </c>
      <c r="S34" s="296" t="s">
        <v>650</v>
      </c>
    </row>
    <row r="35" spans="1:19">
      <c r="F35" s="5"/>
      <c r="G35" s="5"/>
      <c r="J35" s="6"/>
    </row>
    <row r="37" spans="1:19" ht="16.149999999999999" customHeight="1">
      <c r="A37" s="301" t="s">
        <v>130</v>
      </c>
      <c r="B37" s="301"/>
      <c r="C37" s="301"/>
      <c r="D37" s="301"/>
      <c r="E37" s="301"/>
      <c r="F37" s="301"/>
      <c r="G37" s="301"/>
      <c r="H37" s="301"/>
      <c r="I37" s="301"/>
      <c r="J37" s="301"/>
    </row>
    <row r="38" spans="1:19">
      <c r="A38" s="301"/>
      <c r="B38" s="301"/>
      <c r="C38" s="301"/>
      <c r="D38" s="301"/>
      <c r="E38" s="301"/>
      <c r="F38" s="301"/>
      <c r="G38" s="301"/>
      <c r="H38" s="301"/>
      <c r="I38" s="301"/>
      <c r="J38" s="301"/>
    </row>
    <row r="39" spans="1:19">
      <c r="A39" s="301"/>
      <c r="B39" s="301"/>
      <c r="C39" s="301"/>
      <c r="D39" s="301"/>
      <c r="E39" s="301"/>
      <c r="F39" s="301"/>
      <c r="G39" s="301"/>
      <c r="H39" s="301"/>
      <c r="I39" s="301"/>
      <c r="J39" s="301"/>
    </row>
    <row r="40" spans="1:19">
      <c r="A40" s="301"/>
      <c r="B40" s="301"/>
      <c r="C40" s="301"/>
      <c r="D40" s="301"/>
      <c r="E40" s="301"/>
      <c r="F40" s="301"/>
      <c r="G40" s="301"/>
      <c r="H40" s="301"/>
      <c r="I40" s="301"/>
      <c r="J40" s="301"/>
    </row>
    <row r="41" spans="1:19">
      <c r="A41" s="301"/>
      <c r="B41" s="301"/>
      <c r="C41" s="301"/>
      <c r="D41" s="301"/>
      <c r="E41" s="301"/>
      <c r="F41" s="301"/>
      <c r="G41" s="301"/>
      <c r="H41" s="301"/>
      <c r="I41" s="301"/>
      <c r="J41" s="301"/>
    </row>
    <row r="42" spans="1:19">
      <c r="A42" s="301"/>
      <c r="B42" s="301"/>
      <c r="C42" s="301"/>
      <c r="D42" s="301"/>
      <c r="E42" s="301"/>
      <c r="F42" s="301"/>
      <c r="G42" s="301"/>
      <c r="H42" s="301"/>
      <c r="I42" s="301"/>
      <c r="J42" s="301"/>
    </row>
    <row r="43" spans="1:19">
      <c r="A43" t="s">
        <v>131</v>
      </c>
    </row>
    <row r="44" spans="1:19">
      <c r="A44" t="s">
        <v>132</v>
      </c>
    </row>
    <row r="46" spans="1:19" ht="15">
      <c r="A46" s="194" t="s">
        <v>664</v>
      </c>
    </row>
    <row r="47" spans="1:19">
      <c r="A47" s="297" t="s">
        <v>651</v>
      </c>
      <c r="H47"/>
      <c r="I47"/>
      <c r="J47"/>
      <c r="K47"/>
    </row>
    <row r="48" spans="1:19">
      <c r="A48" s="297" t="s">
        <v>652</v>
      </c>
      <c r="H48"/>
      <c r="I48"/>
      <c r="J48"/>
      <c r="K48"/>
    </row>
    <row r="49" spans="1:1" customFormat="1">
      <c r="A49" s="297" t="s">
        <v>653</v>
      </c>
    </row>
    <row r="50" spans="1:1" customFormat="1" ht="21.4" customHeight="1">
      <c r="A50" s="297" t="s">
        <v>654</v>
      </c>
    </row>
    <row r="51" spans="1:1" customFormat="1">
      <c r="A51" s="297" t="s">
        <v>655</v>
      </c>
    </row>
    <row r="52" spans="1:1" customFormat="1">
      <c r="A52" s="297" t="s">
        <v>656</v>
      </c>
    </row>
    <row r="53" spans="1:1" customFormat="1">
      <c r="A53" s="297" t="s">
        <v>657</v>
      </c>
    </row>
    <row r="54" spans="1:1" customFormat="1">
      <c r="A54" s="297" t="s">
        <v>658</v>
      </c>
    </row>
    <row r="55" spans="1:1" customFormat="1">
      <c r="A55" s="297" t="s">
        <v>659</v>
      </c>
    </row>
    <row r="56" spans="1:1" customFormat="1">
      <c r="A56" s="297" t="s">
        <v>660</v>
      </c>
    </row>
    <row r="57" spans="1:1" customFormat="1">
      <c r="A57" s="297" t="s">
        <v>661</v>
      </c>
    </row>
    <row r="58" spans="1:1" customFormat="1">
      <c r="A58" s="297" t="s">
        <v>662</v>
      </c>
    </row>
    <row r="59" spans="1:1" customFormat="1">
      <c r="A59" s="297" t="s">
        <v>663</v>
      </c>
    </row>
  </sheetData>
  <mergeCells count="3">
    <mergeCell ref="A37:J42"/>
    <mergeCell ref="A3:M3"/>
    <mergeCell ref="A14:M14"/>
  </mergeCells>
  <hyperlinks>
    <hyperlink ref="A47" r:id="rId1" display="https://worldpopulationreview.com/" xr:uid="{7854D0EE-E4F2-4972-B06D-1DD2E9302863}"/>
    <hyperlink ref="A48" r:id="rId2" display="https://ceoworld.biz/2024/04/04/ranked-the-worlds-richest-cities-2024/" xr:uid="{587F44CF-D7FA-4CE7-B73B-5B09ED6A3AFB}"/>
    <hyperlink ref="A49" r:id="rId3" display="https://globaldatalab.org/shdi/" xr:uid="{01125FEC-666D-4D39-A379-7CCB5426F45D}"/>
    <hyperlink ref="A50" r:id="rId4" display="https://w3.unece.org/PXWeb2015/pxweb/en/STAT/STAT__20-ME__5-MEPW/0_en_MECCIndProdY_r.px/table/tableViewLayout1/" xr:uid="{12FBE7BA-E825-4F1E-8F19-5E6AE0B03915}"/>
    <hyperlink ref="A51" r:id="rId5" display="https://www.cityofsydney.nsw.gov.au/guides/city-at-a-glance" xr:uid="{FD30039E-6217-425F-A9EE-92E1A3B29967}"/>
    <hyperlink ref="A52" r:id="rId6" display="https://www.economy.com/indicators/industrial-production" xr:uid="{88258EB9-6FBE-4958-85E0-5384D5C55C1D}"/>
    <hyperlink ref="A53" r:id="rId7" display="https://www.statista.com/statistics/1183370/china-population-density-by-region-province/?srsltid=AfmBOora7MB7jyMiqp-m_RDh2VI7l_XjQlpMTxxn363gN5pPuHa5Kri3" xr:uid="{96D45E05-FCE3-49FF-B11D-551423367A93}"/>
    <hyperlink ref="A54" r:id="rId8" display="https://www.stats.gov.cn/english/Statisticaldata/nsdp/201508/t20150819_1232260.html" xr:uid="{E824A513-88CA-49F1-A21C-30E147242193}"/>
    <hyperlink ref="A55" r:id="rId9" location="google_vignette" display="https://danso.info/en/dan-so-bangkok/ - google_vignette" xr:uid="{80A09B01-0E51-477F-B5D6-77BA8BBB98B4}"/>
    <hyperlink ref="A56" r:id="rId10" display="https://www.oie.go.th/view/1/industrial_indices/EN-US" xr:uid="{3CF83E13-A0FB-4069-8A5E-E7D7A54CDAA4}"/>
    <hyperlink ref="A57" r:id="rId11" display="https://database.stats.gov.sa/home/report/2517" xr:uid="{0713BE0B-040D-4E04-A3E0-2361E5748084}"/>
    <hyperlink ref="A58" r:id="rId12" display="https://www.ceicdata.com/en/nigeria/industrial-production-index-2010100/industrial-production-index" xr:uid="{B62300C8-873F-4217-BD1F-7F39BDFDBCE7}"/>
    <hyperlink ref="A59" r:id="rId13" display="https://mped.gov.eg/assets/uploads/NSDP.html" xr:uid="{21193D46-E423-4E65-8DEC-E1CFEADC6214}"/>
  </hyperlinks>
  <pageMargins left="0.7" right="0.7" top="0.75" bottom="0.75" header="0.3" footer="0.3"/>
  <pageSetup orientation="portrait" r:id="rId14"/>
  <drawing r:id="rId1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1DC2D-4C06-4175-B3A8-DBFA60487E3E}">
  <dimension ref="A1:Y44"/>
  <sheetViews>
    <sheetView tabSelected="1" zoomScale="70" zoomScaleNormal="70" workbookViewId="0">
      <selection activeCell="R45" sqref="R45"/>
    </sheetView>
  </sheetViews>
  <sheetFormatPr defaultRowHeight="14.25"/>
  <cols>
    <col min="1" max="1" width="16.875" customWidth="1"/>
    <col min="2" max="2" width="15.75" customWidth="1"/>
    <col min="8" max="8" width="16.125" customWidth="1"/>
    <col min="10" max="10" width="10.375" bestFit="1" customWidth="1"/>
    <col min="13" max="13" width="15.125" customWidth="1"/>
    <col min="14" max="14" width="10.875" customWidth="1"/>
    <col min="15" max="15" width="9.375" bestFit="1" customWidth="1"/>
    <col min="16" max="16" width="10.375" bestFit="1" customWidth="1"/>
    <col min="17" max="17" width="9.375" bestFit="1" customWidth="1"/>
    <col min="18" max="20" width="10.375" bestFit="1" customWidth="1"/>
    <col min="21" max="21" width="9.375" bestFit="1" customWidth="1"/>
    <col min="22" max="23" width="8.875" bestFit="1" customWidth="1"/>
    <col min="24" max="24" width="9.375" bestFit="1" customWidth="1"/>
    <col min="25" max="25" width="8.875" bestFit="1" customWidth="1"/>
  </cols>
  <sheetData>
    <row r="1" spans="1:25" ht="17.25">
      <c r="A1" s="194" t="s">
        <v>133</v>
      </c>
    </row>
    <row r="2" spans="1:25">
      <c r="A2" s="207" t="s">
        <v>134</v>
      </c>
      <c r="B2" s="227" t="s">
        <v>135</v>
      </c>
      <c r="C2" s="227" t="s">
        <v>136</v>
      </c>
      <c r="D2" s="228"/>
    </row>
    <row r="3" spans="1:25">
      <c r="A3" s="198" t="s">
        <v>137</v>
      </c>
      <c r="B3" s="204">
        <v>13.136352248015871</v>
      </c>
      <c r="C3" s="205">
        <v>5.7724161532007709</v>
      </c>
      <c r="D3" s="200"/>
    </row>
    <row r="4" spans="1:25">
      <c r="A4" s="198" t="s">
        <v>138</v>
      </c>
      <c r="B4" s="204">
        <v>49.090415733333337</v>
      </c>
      <c r="C4" s="204">
        <v>14.651272883145369</v>
      </c>
      <c r="D4" s="200"/>
    </row>
    <row r="5" spans="1:25">
      <c r="A5" s="198" t="s">
        <v>139</v>
      </c>
      <c r="B5" s="204">
        <v>24.014425151736113</v>
      </c>
      <c r="C5" s="204">
        <v>10.861397453793389</v>
      </c>
      <c r="D5" s="200"/>
    </row>
    <row r="6" spans="1:25">
      <c r="A6" s="207" t="s">
        <v>140</v>
      </c>
      <c r="B6" s="227" t="s">
        <v>135</v>
      </c>
      <c r="C6" s="227" t="s">
        <v>136</v>
      </c>
      <c r="D6" s="228" t="s">
        <v>141</v>
      </c>
    </row>
    <row r="7" spans="1:25">
      <c r="A7" s="198" t="s">
        <v>137</v>
      </c>
      <c r="B7" s="191">
        <v>340.75254101533335</v>
      </c>
      <c r="C7">
        <v>35</v>
      </c>
      <c r="D7" s="199">
        <f>B7+3*C7</f>
        <v>445.75254101533335</v>
      </c>
    </row>
    <row r="8" spans="1:25">
      <c r="A8" s="198" t="s">
        <v>138</v>
      </c>
      <c r="B8" s="191">
        <v>466.68900075781528</v>
      </c>
      <c r="C8">
        <v>65</v>
      </c>
      <c r="D8" s="199">
        <f>B8+3*C8</f>
        <v>661.68900075781528</v>
      </c>
    </row>
    <row r="9" spans="1:25">
      <c r="A9" s="201" t="s">
        <v>139</v>
      </c>
      <c r="B9" s="206">
        <v>21.415808434156549</v>
      </c>
      <c r="C9" s="2">
        <v>12</v>
      </c>
      <c r="D9" s="202">
        <f>B9+3*C13</f>
        <v>21.415808434156549</v>
      </c>
    </row>
    <row r="10" spans="1:25">
      <c r="D10" s="191"/>
    </row>
    <row r="11" spans="1:25" ht="69.75" customHeight="1" thickBot="1">
      <c r="A11" s="308" t="s">
        <v>142</v>
      </c>
      <c r="B11" s="309"/>
      <c r="C11" s="309"/>
      <c r="D11" s="309"/>
      <c r="E11" s="309"/>
      <c r="F11" s="309"/>
      <c r="G11" s="309"/>
      <c r="H11" s="310"/>
      <c r="L11" s="314" t="s">
        <v>143</v>
      </c>
      <c r="M11" s="315"/>
      <c r="N11" s="315"/>
      <c r="O11" s="315"/>
      <c r="P11" s="315"/>
      <c r="Q11" s="315"/>
      <c r="R11" s="315"/>
      <c r="S11" s="315"/>
      <c r="T11" s="315"/>
      <c r="U11" s="315"/>
      <c r="V11" s="315"/>
      <c r="W11" s="315"/>
      <c r="X11" s="315"/>
      <c r="Y11" s="316"/>
    </row>
    <row r="12" spans="1:25" ht="31.15" customHeight="1" thickTop="1" thickBot="1">
      <c r="A12" s="196" t="s">
        <v>144</v>
      </c>
      <c r="B12" s="193" t="s">
        <v>31</v>
      </c>
      <c r="C12" s="192" t="s">
        <v>32</v>
      </c>
      <c r="D12" s="192" t="s">
        <v>137</v>
      </c>
      <c r="E12" s="192" t="s">
        <v>138</v>
      </c>
      <c r="F12" s="192" t="s">
        <v>139</v>
      </c>
      <c r="G12" s="197" t="s">
        <v>145</v>
      </c>
      <c r="H12" s="246" t="s">
        <v>146</v>
      </c>
      <c r="L12" s="233" t="s">
        <v>144</v>
      </c>
      <c r="M12" s="229" t="s">
        <v>31</v>
      </c>
      <c r="N12" s="195" t="s">
        <v>32</v>
      </c>
      <c r="O12" s="232" t="s">
        <v>147</v>
      </c>
      <c r="P12" s="232" t="s">
        <v>148</v>
      </c>
      <c r="Q12" s="232" t="s">
        <v>149</v>
      </c>
      <c r="R12" s="232" t="s">
        <v>150</v>
      </c>
      <c r="S12" s="232" t="s">
        <v>151</v>
      </c>
      <c r="T12" s="232" t="s">
        <v>152</v>
      </c>
      <c r="U12" s="232" t="s">
        <v>153</v>
      </c>
      <c r="V12" s="232" t="s">
        <v>154</v>
      </c>
      <c r="W12" s="232" t="s">
        <v>155</v>
      </c>
      <c r="X12" s="232" t="s">
        <v>156</v>
      </c>
      <c r="Y12" s="234" t="s">
        <v>157</v>
      </c>
    </row>
    <row r="13" spans="1:25" ht="15" customHeight="1" thickBot="1">
      <c r="A13" s="311" t="s">
        <v>158</v>
      </c>
      <c r="B13" s="312"/>
      <c r="C13" s="312"/>
      <c r="D13" s="312"/>
      <c r="E13" s="312"/>
      <c r="F13" s="312"/>
      <c r="G13" s="312"/>
      <c r="H13" s="313"/>
      <c r="L13" s="311" t="s">
        <v>158</v>
      </c>
      <c r="M13" s="312"/>
      <c r="N13" s="312"/>
      <c r="O13" s="312"/>
      <c r="P13" s="312"/>
      <c r="Q13" s="312"/>
      <c r="R13" s="312"/>
      <c r="S13" s="312"/>
      <c r="T13" s="312"/>
      <c r="U13" s="312"/>
      <c r="V13" s="312"/>
      <c r="W13" s="312"/>
      <c r="X13" s="312"/>
      <c r="Y13" s="313"/>
    </row>
    <row r="14" spans="1:25">
      <c r="A14" s="198" t="s">
        <v>43</v>
      </c>
      <c r="B14" t="s">
        <v>159</v>
      </c>
      <c r="C14" t="s">
        <v>45</v>
      </c>
      <c r="D14" s="257">
        <v>12.8</v>
      </c>
      <c r="E14" s="257">
        <v>137</v>
      </c>
      <c r="F14" s="257">
        <v>6.97</v>
      </c>
      <c r="G14" s="191">
        <f>SUM(D14:F14)</f>
        <v>156.77000000000001</v>
      </c>
      <c r="H14" s="243"/>
      <c r="J14" s="248"/>
      <c r="L14" s="198" t="s">
        <v>43</v>
      </c>
      <c r="M14" t="s">
        <v>159</v>
      </c>
      <c r="N14" t="s">
        <v>45</v>
      </c>
      <c r="O14" s="230">
        <v>0.93969952300000004</v>
      </c>
      <c r="P14" s="230">
        <v>1.0081274219999998</v>
      </c>
      <c r="Q14" s="230">
        <v>0.80159760400000002</v>
      </c>
      <c r="R14" s="230"/>
      <c r="S14" s="230">
        <v>41.515699437999999</v>
      </c>
      <c r="T14" s="230">
        <v>1.394814003</v>
      </c>
      <c r="U14" s="230"/>
      <c r="V14" s="230"/>
      <c r="W14" s="230"/>
      <c r="X14" s="230">
        <v>1.4981921330000001</v>
      </c>
      <c r="Y14" s="235"/>
    </row>
    <row r="15" spans="1:25">
      <c r="A15" s="198" t="s">
        <v>47</v>
      </c>
      <c r="B15" t="s">
        <v>160</v>
      </c>
      <c r="C15" t="s">
        <v>45</v>
      </c>
      <c r="D15" s="257">
        <v>4.71</v>
      </c>
      <c r="E15" s="3" t="s">
        <v>161</v>
      </c>
      <c r="F15" s="257">
        <v>30.3</v>
      </c>
      <c r="G15" s="191">
        <f t="shared" ref="G15:G23" si="0">SUM(D15:F15)</f>
        <v>35.01</v>
      </c>
      <c r="H15" s="243"/>
      <c r="J15" s="248"/>
      <c r="L15" s="198" t="s">
        <v>47</v>
      </c>
      <c r="M15" t="s">
        <v>160</v>
      </c>
      <c r="N15" t="s">
        <v>45</v>
      </c>
      <c r="O15" s="236"/>
      <c r="P15" s="236">
        <v>1.499083465</v>
      </c>
      <c r="Q15" s="236"/>
      <c r="R15" s="236"/>
      <c r="S15" s="236"/>
      <c r="T15" s="236"/>
      <c r="U15" s="236"/>
      <c r="V15" s="236"/>
      <c r="W15" s="236"/>
      <c r="X15" s="236">
        <v>17.28709915</v>
      </c>
      <c r="Y15" s="237"/>
    </row>
    <row r="16" spans="1:25">
      <c r="A16" s="198" t="s">
        <v>50</v>
      </c>
      <c r="B16" t="s">
        <v>162</v>
      </c>
      <c r="C16" t="s">
        <v>45</v>
      </c>
      <c r="D16">
        <v>3520</v>
      </c>
      <c r="E16">
        <v>5890</v>
      </c>
      <c r="F16">
        <v>890</v>
      </c>
      <c r="G16" s="191">
        <f t="shared" si="0"/>
        <v>10300</v>
      </c>
      <c r="H16" s="243">
        <f>E16/D16</f>
        <v>1.6732954545454546</v>
      </c>
      <c r="J16" s="248"/>
      <c r="L16" s="198" t="s">
        <v>50</v>
      </c>
      <c r="M16" t="s">
        <v>162</v>
      </c>
      <c r="N16" t="s">
        <v>45</v>
      </c>
      <c r="O16" s="236">
        <v>34.011275475844577</v>
      </c>
      <c r="P16" s="236">
        <v>149.93042437554021</v>
      </c>
      <c r="Q16" s="236">
        <v>46.11918966051914</v>
      </c>
      <c r="R16" s="236">
        <v>137.49217208730522</v>
      </c>
      <c r="S16" s="236">
        <v>554.87673967960166</v>
      </c>
      <c r="T16" s="236">
        <v>38.825970108532879</v>
      </c>
      <c r="U16" s="236">
        <v>25.012570085733458</v>
      </c>
      <c r="V16" s="236">
        <v>0</v>
      </c>
      <c r="W16" s="236">
        <v>1.4295061471841199</v>
      </c>
      <c r="X16" s="236">
        <v>93.659469973290001</v>
      </c>
      <c r="Y16" s="237"/>
    </row>
    <row r="17" spans="1:25">
      <c r="A17" s="198" t="s">
        <v>53</v>
      </c>
      <c r="B17" t="s">
        <v>163</v>
      </c>
      <c r="C17" t="s">
        <v>45</v>
      </c>
      <c r="D17">
        <v>725</v>
      </c>
      <c r="E17">
        <v>4650</v>
      </c>
      <c r="F17" s="257">
        <v>15.1</v>
      </c>
      <c r="G17" s="191">
        <f t="shared" si="0"/>
        <v>5390.1</v>
      </c>
      <c r="H17" s="243">
        <f>E17/D17</f>
        <v>6.4137931034482758</v>
      </c>
      <c r="J17" s="248"/>
      <c r="L17" s="198" t="s">
        <v>53</v>
      </c>
      <c r="M17" t="s">
        <v>163</v>
      </c>
      <c r="N17" t="s">
        <v>45</v>
      </c>
      <c r="O17" s="236">
        <v>29.564496079999998</v>
      </c>
      <c r="P17" s="236">
        <v>72.956382849999997</v>
      </c>
      <c r="Q17" s="236">
        <v>32.683131738</v>
      </c>
      <c r="R17" s="236">
        <v>38.317007610000005</v>
      </c>
      <c r="S17" s="236">
        <v>958.53525839899999</v>
      </c>
      <c r="T17" s="236">
        <v>85.646207986000007</v>
      </c>
      <c r="U17" s="236">
        <v>54.934972141999999</v>
      </c>
      <c r="V17" s="236">
        <v>8.7289586760000013</v>
      </c>
      <c r="W17" s="236">
        <v>0.62016951499999995</v>
      </c>
      <c r="X17" s="236">
        <v>3.5505568319999998</v>
      </c>
      <c r="Y17" s="237">
        <v>5.0327443110000001</v>
      </c>
    </row>
    <row r="18" spans="1:25">
      <c r="A18" s="198" t="s">
        <v>56</v>
      </c>
      <c r="B18" t="s">
        <v>164</v>
      </c>
      <c r="C18" t="s">
        <v>45</v>
      </c>
      <c r="D18">
        <v>991</v>
      </c>
      <c r="E18">
        <v>1690</v>
      </c>
      <c r="F18">
        <v>134</v>
      </c>
      <c r="G18" s="191">
        <f t="shared" si="0"/>
        <v>2815</v>
      </c>
      <c r="H18" s="243">
        <f>E18/D18</f>
        <v>1.7053481331987892</v>
      </c>
      <c r="J18" s="248"/>
      <c r="L18" s="198" t="s">
        <v>56</v>
      </c>
      <c r="M18" t="s">
        <v>164</v>
      </c>
      <c r="N18" t="s">
        <v>45</v>
      </c>
      <c r="O18" s="236">
        <v>60.330233241000002</v>
      </c>
      <c r="P18" s="236">
        <v>169.63361538999999</v>
      </c>
      <c r="Q18" s="236">
        <v>14.318441145</v>
      </c>
      <c r="R18" s="236">
        <v>26.731921025000002</v>
      </c>
      <c r="S18" s="236">
        <v>461.31155155699997</v>
      </c>
      <c r="T18" s="236">
        <v>12.572638482</v>
      </c>
      <c r="U18" s="236"/>
      <c r="V18" s="236"/>
      <c r="W18" s="236">
        <v>1.896021489</v>
      </c>
      <c r="X18" s="236">
        <v>30.840976405999999</v>
      </c>
      <c r="Y18" s="237">
        <v>9.8204511859999997</v>
      </c>
    </row>
    <row r="19" spans="1:25">
      <c r="A19" s="198" t="s">
        <v>58</v>
      </c>
      <c r="B19" t="s">
        <v>59</v>
      </c>
      <c r="C19" t="s">
        <v>45</v>
      </c>
      <c r="D19" s="257">
        <v>0.65300000000000002</v>
      </c>
      <c r="E19">
        <v>1090</v>
      </c>
      <c r="F19" s="257">
        <v>9.86</v>
      </c>
      <c r="G19" s="191">
        <f t="shared" si="0"/>
        <v>1100.5129999999999</v>
      </c>
      <c r="H19" s="242"/>
      <c r="J19" s="248"/>
      <c r="L19" s="198" t="s">
        <v>58</v>
      </c>
      <c r="M19" t="s">
        <v>59</v>
      </c>
      <c r="N19" t="s">
        <v>45</v>
      </c>
      <c r="O19" s="236"/>
      <c r="P19" s="236">
        <v>0.148505422</v>
      </c>
      <c r="Q19" s="236">
        <v>4.3605154299999995</v>
      </c>
      <c r="R19" s="236"/>
      <c r="S19" s="236">
        <v>342.02058804400002</v>
      </c>
      <c r="T19" s="236">
        <v>16.794726819000001</v>
      </c>
      <c r="U19" s="236">
        <v>18.775767966</v>
      </c>
      <c r="V19" s="236">
        <v>0.27117280799999999</v>
      </c>
      <c r="W19" s="236"/>
      <c r="X19" s="236">
        <v>3.2249566449999998</v>
      </c>
      <c r="Y19" s="237"/>
    </row>
    <row r="20" spans="1:25">
      <c r="A20" s="198" t="s">
        <v>60</v>
      </c>
      <c r="B20" t="s">
        <v>61</v>
      </c>
      <c r="C20" t="s">
        <v>45</v>
      </c>
      <c r="D20" s="257">
        <v>8.86</v>
      </c>
      <c r="E20" s="257">
        <v>68</v>
      </c>
      <c r="F20" s="257">
        <v>10.3</v>
      </c>
      <c r="G20" s="191">
        <f t="shared" si="0"/>
        <v>87.16</v>
      </c>
      <c r="H20" s="243"/>
      <c r="J20" s="248"/>
      <c r="L20" s="198" t="s">
        <v>60</v>
      </c>
      <c r="M20" t="s">
        <v>61</v>
      </c>
      <c r="N20" t="s">
        <v>45</v>
      </c>
      <c r="O20" s="236">
        <v>0.19757583300000001</v>
      </c>
      <c r="P20" s="236">
        <v>2.112405109</v>
      </c>
      <c r="Q20" s="236">
        <v>4.5421339950000004</v>
      </c>
      <c r="R20" s="236">
        <v>2.0789290889999998</v>
      </c>
      <c r="S20" s="236">
        <v>52.920916376000001</v>
      </c>
      <c r="T20" s="236"/>
      <c r="U20" s="236"/>
      <c r="V20" s="236"/>
      <c r="W20" s="236"/>
      <c r="X20" s="236">
        <v>13.918018173</v>
      </c>
      <c r="Y20" s="237"/>
    </row>
    <row r="21" spans="1:25">
      <c r="A21" s="198" t="s">
        <v>62</v>
      </c>
      <c r="B21" t="s">
        <v>63</v>
      </c>
      <c r="C21" t="s">
        <v>45</v>
      </c>
      <c r="D21" s="257">
        <v>10.3</v>
      </c>
      <c r="E21" s="257">
        <v>56.4</v>
      </c>
      <c r="F21" s="257">
        <v>13.7</v>
      </c>
      <c r="G21" s="191">
        <f t="shared" si="0"/>
        <v>80.400000000000006</v>
      </c>
      <c r="H21" s="243"/>
      <c r="J21" s="248"/>
      <c r="L21" s="198" t="s">
        <v>62</v>
      </c>
      <c r="M21" t="s">
        <v>63</v>
      </c>
      <c r="N21" t="s">
        <v>45</v>
      </c>
      <c r="O21" s="236"/>
      <c r="P21" s="236">
        <v>3.3497084629999998</v>
      </c>
      <c r="Q21" s="236"/>
      <c r="R21" s="236"/>
      <c r="S21" s="236">
        <v>38.712633451000002</v>
      </c>
      <c r="T21" s="236"/>
      <c r="U21" s="236"/>
      <c r="V21" s="236"/>
      <c r="W21" s="236">
        <v>5.6689249999999997E-2</v>
      </c>
      <c r="X21" s="236">
        <v>4.4144884590000002</v>
      </c>
      <c r="Y21" s="237"/>
    </row>
    <row r="22" spans="1:25">
      <c r="A22" s="198" t="s">
        <v>64</v>
      </c>
      <c r="B22" t="s">
        <v>165</v>
      </c>
      <c r="C22" t="s">
        <v>45</v>
      </c>
      <c r="D22" s="257">
        <v>21.1</v>
      </c>
      <c r="E22" s="257">
        <v>435</v>
      </c>
      <c r="F22" s="257">
        <v>19.100000000000001</v>
      </c>
      <c r="G22" s="191">
        <f t="shared" si="0"/>
        <v>475.20000000000005</v>
      </c>
      <c r="H22" s="243"/>
      <c r="J22" s="248"/>
      <c r="L22" s="198" t="s">
        <v>64</v>
      </c>
      <c r="M22" t="s">
        <v>165</v>
      </c>
      <c r="N22" t="s">
        <v>45</v>
      </c>
      <c r="O22" s="236">
        <v>4.1769121939999998</v>
      </c>
      <c r="P22" s="236">
        <v>4.3497168770000005</v>
      </c>
      <c r="Q22" s="236">
        <v>0.94368479699999996</v>
      </c>
      <c r="R22" s="236">
        <v>0</v>
      </c>
      <c r="S22" s="236">
        <v>122.69482002399999</v>
      </c>
      <c r="T22" s="236">
        <v>10.199065368999999</v>
      </c>
      <c r="U22" s="236">
        <v>4.581081856</v>
      </c>
      <c r="V22" s="236">
        <v>0.34707713600000001</v>
      </c>
      <c r="W22" s="236"/>
      <c r="X22" s="236">
        <v>3.1461957219999999</v>
      </c>
      <c r="Y22" s="237">
        <v>2.1373347030000001</v>
      </c>
    </row>
    <row r="23" spans="1:25" ht="15" thickBot="1">
      <c r="A23" s="198" t="s">
        <v>67</v>
      </c>
      <c r="B23" t="s">
        <v>166</v>
      </c>
      <c r="C23" t="s">
        <v>45</v>
      </c>
      <c r="D23" s="257">
        <v>97.3</v>
      </c>
      <c r="E23">
        <v>2200</v>
      </c>
      <c r="F23" s="257">
        <v>13.6</v>
      </c>
      <c r="G23" s="191">
        <f t="shared" si="0"/>
        <v>2310.9</v>
      </c>
      <c r="H23" s="242"/>
      <c r="J23" s="248"/>
      <c r="L23" s="198" t="s">
        <v>67</v>
      </c>
      <c r="M23" t="s">
        <v>166</v>
      </c>
      <c r="N23" t="s">
        <v>45</v>
      </c>
      <c r="O23" s="231">
        <v>1.218805841</v>
      </c>
      <c r="P23" s="231">
        <v>11.230909915</v>
      </c>
      <c r="Q23" s="231">
        <v>14.914250324000001</v>
      </c>
      <c r="R23" s="231">
        <v>12.165661460000001</v>
      </c>
      <c r="S23" s="231">
        <v>613.43783185099994</v>
      </c>
      <c r="T23" s="231">
        <v>128.493592901</v>
      </c>
      <c r="U23" s="231">
        <v>67.266688774000002</v>
      </c>
      <c r="V23" s="231">
        <v>0.68118983399999999</v>
      </c>
      <c r="W23" s="231">
        <v>0.17188535999999999</v>
      </c>
      <c r="X23" s="231">
        <v>4.6981305210000004</v>
      </c>
      <c r="Y23" s="238"/>
    </row>
    <row r="24" spans="1:25" ht="15" customHeight="1" thickBot="1">
      <c r="A24" s="311" t="s">
        <v>167</v>
      </c>
      <c r="B24" s="312"/>
      <c r="C24" s="312"/>
      <c r="D24" s="312"/>
      <c r="E24" s="312"/>
      <c r="F24" s="312"/>
      <c r="G24" s="312"/>
      <c r="H24" s="313"/>
      <c r="J24" s="248"/>
      <c r="L24" s="311" t="s">
        <v>167</v>
      </c>
      <c r="M24" s="312"/>
      <c r="N24" s="312"/>
      <c r="O24" s="312"/>
      <c r="P24" s="312"/>
      <c r="Q24" s="312"/>
      <c r="R24" s="312"/>
      <c r="S24" s="312"/>
      <c r="T24" s="312"/>
      <c r="U24" s="312"/>
      <c r="V24" s="312"/>
      <c r="W24" s="312"/>
      <c r="X24" s="312"/>
      <c r="Y24" s="313"/>
    </row>
    <row r="25" spans="1:25">
      <c r="A25" s="198" t="s">
        <v>121</v>
      </c>
      <c r="B25" t="s">
        <v>122</v>
      </c>
      <c r="C25" t="s">
        <v>123</v>
      </c>
      <c r="D25">
        <v>259000</v>
      </c>
      <c r="E25">
        <v>250000</v>
      </c>
      <c r="F25">
        <v>3010</v>
      </c>
      <c r="G25" s="191">
        <f>SUM(D25:F25)</f>
        <v>512010</v>
      </c>
      <c r="H25" s="244">
        <f>E25/D25</f>
        <v>0.96525096525096521</v>
      </c>
      <c r="J25" s="250"/>
      <c r="L25" s="198" t="s">
        <v>121</v>
      </c>
      <c r="M25" t="s">
        <v>122</v>
      </c>
      <c r="N25" t="s">
        <v>123</v>
      </c>
      <c r="O25" s="204">
        <v>9805.8900097799997</v>
      </c>
      <c r="P25" s="204">
        <v>19241.065919352</v>
      </c>
      <c r="Q25" s="204">
        <v>6089.8785221199996</v>
      </c>
      <c r="R25" s="204">
        <v>9097.9873201099999</v>
      </c>
      <c r="S25" s="204">
        <v>39942.244110612002</v>
      </c>
      <c r="T25" s="204">
        <v>1591.3256687369999</v>
      </c>
      <c r="U25" s="204">
        <v>877.27496165000002</v>
      </c>
      <c r="V25" s="204">
        <v>350.95398663000003</v>
      </c>
      <c r="W25" s="204">
        <v>190.22918346</v>
      </c>
      <c r="X25" s="204">
        <v>189.46450301100001</v>
      </c>
      <c r="Y25" s="239">
        <v>138.82122579999998</v>
      </c>
    </row>
    <row r="26" spans="1:25">
      <c r="A26" s="198" t="s">
        <v>124</v>
      </c>
      <c r="B26" t="s">
        <v>125</v>
      </c>
      <c r="C26" t="s">
        <v>126</v>
      </c>
      <c r="D26">
        <v>5060</v>
      </c>
      <c r="E26">
        <v>15100</v>
      </c>
      <c r="F26">
        <v>485</v>
      </c>
      <c r="G26" s="191">
        <f t="shared" ref="G26:G44" si="1">SUM(D26:F26)</f>
        <v>20645</v>
      </c>
      <c r="H26" s="244">
        <f t="shared" ref="H26:H44" si="2">E26/D26</f>
        <v>2.9841897233201582</v>
      </c>
      <c r="J26" s="248"/>
      <c r="L26" s="198" t="s">
        <v>124</v>
      </c>
      <c r="M26" t="s">
        <v>125</v>
      </c>
      <c r="N26" t="s">
        <v>126</v>
      </c>
      <c r="O26" s="204">
        <v>330.962361638</v>
      </c>
      <c r="P26" s="204">
        <v>775.59172825799999</v>
      </c>
      <c r="Q26" s="204">
        <v>180.62673993599998</v>
      </c>
      <c r="R26" s="204">
        <v>291.42042866899999</v>
      </c>
      <c r="S26" s="204">
        <v>4317.2273994970001</v>
      </c>
      <c r="T26" s="204">
        <v>132.55750543099998</v>
      </c>
      <c r="U26" s="204">
        <v>234.569489963</v>
      </c>
      <c r="V26" s="204">
        <v>39.382840608000002</v>
      </c>
      <c r="W26" s="204">
        <v>47.188331358999996</v>
      </c>
      <c r="X26" s="204">
        <v>3.2830139650000003</v>
      </c>
      <c r="Y26" s="239">
        <v>107.88370931599999</v>
      </c>
    </row>
    <row r="27" spans="1:25">
      <c r="A27" s="198" t="s">
        <v>127</v>
      </c>
      <c r="B27" t="s">
        <v>128</v>
      </c>
      <c r="C27" t="s">
        <v>129</v>
      </c>
      <c r="D27">
        <v>4630</v>
      </c>
      <c r="E27">
        <v>11900</v>
      </c>
      <c r="F27">
        <v>1040</v>
      </c>
      <c r="G27" s="191">
        <f t="shared" si="1"/>
        <v>17570</v>
      </c>
      <c r="H27" s="244">
        <f t="shared" si="2"/>
        <v>2.5701943844492439</v>
      </c>
      <c r="J27" s="248"/>
      <c r="L27" s="198" t="s">
        <v>127</v>
      </c>
      <c r="M27" t="s">
        <v>128</v>
      </c>
      <c r="N27" t="s">
        <v>129</v>
      </c>
      <c r="O27" s="204">
        <v>432.18922510900001</v>
      </c>
      <c r="P27" s="204">
        <v>1115.958887212</v>
      </c>
      <c r="Q27" s="204">
        <v>261.17639457000001</v>
      </c>
      <c r="R27" s="204">
        <v>490.65722080300003</v>
      </c>
      <c r="S27" s="204">
        <v>5223.5161790319999</v>
      </c>
      <c r="T27" s="204">
        <v>278.932253323</v>
      </c>
      <c r="U27" s="204">
        <v>292.76965890999998</v>
      </c>
      <c r="V27" s="204">
        <v>126.83820110000001</v>
      </c>
      <c r="W27" s="204">
        <v>84.222095060000001</v>
      </c>
      <c r="X27" s="204">
        <v>146.05269955</v>
      </c>
      <c r="Y27" s="239">
        <v>294.80065983000003</v>
      </c>
    </row>
    <row r="28" spans="1:25">
      <c r="A28" s="198" t="s">
        <v>100</v>
      </c>
      <c r="B28" t="s">
        <v>101</v>
      </c>
      <c r="C28" t="s">
        <v>102</v>
      </c>
      <c r="D28">
        <v>127000</v>
      </c>
      <c r="E28">
        <v>126000</v>
      </c>
      <c r="F28">
        <v>5450</v>
      </c>
      <c r="G28" s="191">
        <f>SUM(D28:F28)</f>
        <v>258450</v>
      </c>
      <c r="H28" s="244">
        <f t="shared" si="2"/>
        <v>0.99212598425196852</v>
      </c>
      <c r="J28" s="248"/>
      <c r="L28" s="198" t="s">
        <v>100</v>
      </c>
      <c r="M28" t="s">
        <v>101</v>
      </c>
      <c r="N28" t="s">
        <v>102</v>
      </c>
      <c r="O28" s="204">
        <v>9636.1506443899998</v>
      </c>
      <c r="P28" s="204">
        <v>22494.800568430001</v>
      </c>
      <c r="Q28" s="204">
        <v>6135.7651182299996</v>
      </c>
      <c r="R28" s="204">
        <v>10662.606137140001</v>
      </c>
      <c r="S28" s="204">
        <v>44217.734361949006</v>
      </c>
      <c r="T28" s="204">
        <v>2150.0321444199999</v>
      </c>
      <c r="U28" s="204">
        <v>1280.67447502</v>
      </c>
      <c r="V28" s="204">
        <v>747.61902134000002</v>
      </c>
      <c r="W28" s="204">
        <v>675.84518559000003</v>
      </c>
      <c r="X28" s="204">
        <v>733.09536797999999</v>
      </c>
      <c r="Y28" s="239">
        <v>694.66673700000001</v>
      </c>
    </row>
    <row r="29" spans="1:25">
      <c r="A29" s="198" t="s">
        <v>103</v>
      </c>
      <c r="B29" t="s">
        <v>168</v>
      </c>
      <c r="C29" t="s">
        <v>105</v>
      </c>
      <c r="D29">
        <v>26900</v>
      </c>
      <c r="E29">
        <v>124000</v>
      </c>
      <c r="F29">
        <v>1100</v>
      </c>
      <c r="G29" s="191">
        <f t="shared" si="1"/>
        <v>152000</v>
      </c>
      <c r="H29" s="244">
        <f t="shared" si="2"/>
        <v>4.6096654275092934</v>
      </c>
      <c r="J29" s="248"/>
      <c r="L29" s="198" t="s">
        <v>103</v>
      </c>
      <c r="M29" t="s">
        <v>168</v>
      </c>
      <c r="N29" t="s">
        <v>105</v>
      </c>
      <c r="O29" s="204">
        <v>2052.3880153970003</v>
      </c>
      <c r="P29" s="204">
        <v>4419.5732615950001</v>
      </c>
      <c r="Q29" s="204">
        <v>1193.9356282660001</v>
      </c>
      <c r="R29" s="204">
        <v>2246.7483424470001</v>
      </c>
      <c r="S29" s="204">
        <v>42833.667714510004</v>
      </c>
      <c r="T29" s="204">
        <v>1022.153246641</v>
      </c>
      <c r="U29" s="204">
        <v>1401.521657305</v>
      </c>
      <c r="V29" s="204">
        <v>283.676737995</v>
      </c>
      <c r="W29" s="204">
        <v>277.49401802299997</v>
      </c>
      <c r="X29" s="204">
        <v>6.0364050279999999</v>
      </c>
      <c r="Y29" s="239">
        <v>129.33202111200001</v>
      </c>
    </row>
    <row r="30" spans="1:25">
      <c r="A30" s="198" t="s">
        <v>106</v>
      </c>
      <c r="B30" t="s">
        <v>107</v>
      </c>
      <c r="C30" t="s">
        <v>108</v>
      </c>
      <c r="D30">
        <v>447</v>
      </c>
      <c r="E30">
        <v>3750</v>
      </c>
      <c r="F30" s="257">
        <v>5.79</v>
      </c>
      <c r="G30" s="191">
        <f t="shared" si="1"/>
        <v>4202.79</v>
      </c>
      <c r="H30" s="244">
        <f t="shared" si="2"/>
        <v>8.3892617449664435</v>
      </c>
      <c r="J30" s="248"/>
      <c r="L30" s="198" t="s">
        <v>106</v>
      </c>
      <c r="M30" t="s">
        <v>107</v>
      </c>
      <c r="N30" t="s">
        <v>108</v>
      </c>
      <c r="O30" s="204">
        <v>14.594015025000001</v>
      </c>
      <c r="P30" s="204">
        <v>70.991535197000005</v>
      </c>
      <c r="Q30" s="204">
        <v>22.420145230999999</v>
      </c>
      <c r="R30" s="204">
        <v>26.690609096999999</v>
      </c>
      <c r="S30" s="204">
        <v>1067.5709195080001</v>
      </c>
      <c r="T30" s="204">
        <v>32.170933544</v>
      </c>
      <c r="U30" s="204">
        <v>12.611439901000001</v>
      </c>
      <c r="V30" s="204">
        <v>3.4126316509999999</v>
      </c>
      <c r="W30" s="204">
        <v>0.58086781199999993</v>
      </c>
      <c r="X30" s="204">
        <v>0.48481801700000005</v>
      </c>
      <c r="Y30" s="239">
        <v>7.6668680049999995</v>
      </c>
    </row>
    <row r="31" spans="1:25">
      <c r="A31" s="198" t="s">
        <v>109</v>
      </c>
      <c r="B31" t="s">
        <v>110</v>
      </c>
      <c r="C31" t="s">
        <v>111</v>
      </c>
      <c r="D31">
        <v>24200</v>
      </c>
      <c r="E31">
        <v>3480</v>
      </c>
      <c r="F31">
        <v>944</v>
      </c>
      <c r="G31" s="191">
        <f>SUM(D31:F31)</f>
        <v>28624</v>
      </c>
      <c r="H31" s="244">
        <f t="shared" si="2"/>
        <v>0.14380165289256197</v>
      </c>
      <c r="J31" s="248"/>
      <c r="L31" s="198" t="s">
        <v>109</v>
      </c>
      <c r="M31" t="s">
        <v>110</v>
      </c>
      <c r="N31" t="s">
        <v>111</v>
      </c>
      <c r="O31" s="204">
        <v>4879.3164771370002</v>
      </c>
      <c r="P31" s="204">
        <v>6376.3052272500008</v>
      </c>
      <c r="Q31" s="204">
        <v>2018.3639227690001</v>
      </c>
      <c r="R31" s="204">
        <v>1730.942566424</v>
      </c>
      <c r="S31" s="204">
        <v>1921.7775180640001</v>
      </c>
      <c r="T31" s="204">
        <v>69.356166975999997</v>
      </c>
      <c r="U31" s="204">
        <v>155.934233041</v>
      </c>
      <c r="V31" s="204">
        <v>43.339538789999999</v>
      </c>
      <c r="W31" s="204">
        <v>127.22951688499998</v>
      </c>
      <c r="X31" s="204">
        <v>97.704009824000011</v>
      </c>
      <c r="Y31" s="239">
        <v>374.14688244699994</v>
      </c>
    </row>
    <row r="32" spans="1:25">
      <c r="A32" s="198" t="s">
        <v>112</v>
      </c>
      <c r="B32" t="s">
        <v>113</v>
      </c>
      <c r="C32" t="s">
        <v>114</v>
      </c>
      <c r="D32">
        <v>5300</v>
      </c>
      <c r="E32">
        <v>5700</v>
      </c>
      <c r="F32">
        <v>98.8</v>
      </c>
      <c r="G32" s="191">
        <f t="shared" si="1"/>
        <v>11098.8</v>
      </c>
      <c r="H32" s="244">
        <f t="shared" si="2"/>
        <v>1.0754716981132075</v>
      </c>
      <c r="J32" s="248"/>
      <c r="L32" s="198" t="s">
        <v>112</v>
      </c>
      <c r="M32" t="s">
        <v>113</v>
      </c>
      <c r="N32" t="s">
        <v>114</v>
      </c>
      <c r="O32" s="204">
        <v>444.42921468099996</v>
      </c>
      <c r="P32" s="204">
        <v>1043.551931065</v>
      </c>
      <c r="Q32" s="204">
        <v>161.745034578</v>
      </c>
      <c r="R32" s="204">
        <v>166.27522113500001</v>
      </c>
      <c r="S32" s="204">
        <v>1908.5426369280001</v>
      </c>
      <c r="T32" s="204">
        <v>31.817538782</v>
      </c>
      <c r="U32" s="204">
        <v>28.977484509999996</v>
      </c>
      <c r="V32" s="204"/>
      <c r="W32" s="204">
        <v>0.53673519800000002</v>
      </c>
      <c r="X32" s="204">
        <v>39.050836771999997</v>
      </c>
      <c r="Y32" s="239">
        <v>2.3480945320000002</v>
      </c>
    </row>
    <row r="33" spans="1:25">
      <c r="A33" s="198" t="s">
        <v>115</v>
      </c>
      <c r="B33" t="s">
        <v>116</v>
      </c>
      <c r="C33" t="s">
        <v>117</v>
      </c>
      <c r="D33">
        <v>20100</v>
      </c>
      <c r="E33">
        <v>25700</v>
      </c>
      <c r="F33">
        <v>2280</v>
      </c>
      <c r="G33" s="191">
        <f t="shared" si="1"/>
        <v>48080</v>
      </c>
      <c r="H33" s="244">
        <f t="shared" si="2"/>
        <v>1.2786069651741294</v>
      </c>
      <c r="J33" s="248"/>
      <c r="L33" s="198" t="s">
        <v>115</v>
      </c>
      <c r="M33" t="s">
        <v>116</v>
      </c>
      <c r="N33" t="s">
        <v>117</v>
      </c>
      <c r="O33" s="204">
        <v>1419.6383934200001</v>
      </c>
      <c r="P33" s="204">
        <v>3751.778815617</v>
      </c>
      <c r="Q33" s="204">
        <v>1971.5141756999999</v>
      </c>
      <c r="R33" s="204">
        <v>1937.3004897699998</v>
      </c>
      <c r="S33" s="204">
        <v>10708.87533685</v>
      </c>
      <c r="T33" s="204">
        <v>415.28108478000001</v>
      </c>
      <c r="U33" s="204">
        <v>407.95112531000001</v>
      </c>
      <c r="V33" s="204">
        <v>91.247052529999991</v>
      </c>
      <c r="W33" s="204">
        <v>121.53818845000001</v>
      </c>
      <c r="X33" s="204">
        <v>315.06002594999995</v>
      </c>
      <c r="Y33" s="239">
        <v>601.52829845999997</v>
      </c>
    </row>
    <row r="34" spans="1:25">
      <c r="A34" s="198" t="s">
        <v>118</v>
      </c>
      <c r="B34" t="s">
        <v>119</v>
      </c>
      <c r="C34" t="s">
        <v>120</v>
      </c>
      <c r="D34">
        <v>2040</v>
      </c>
      <c r="E34">
        <v>6100</v>
      </c>
      <c r="F34">
        <v>244</v>
      </c>
      <c r="G34" s="191">
        <f t="shared" si="1"/>
        <v>8384</v>
      </c>
      <c r="H34" s="244">
        <f t="shared" si="2"/>
        <v>2.9901960784313726</v>
      </c>
      <c r="J34" s="248"/>
      <c r="L34" s="198" t="s">
        <v>118</v>
      </c>
      <c r="M34" t="s">
        <v>119</v>
      </c>
      <c r="N34" t="s">
        <v>120</v>
      </c>
      <c r="O34" s="204">
        <v>113.63334623999999</v>
      </c>
      <c r="P34" s="204">
        <v>378.43661652000003</v>
      </c>
      <c r="Q34" s="204">
        <v>58.981198870999997</v>
      </c>
      <c r="R34" s="204">
        <v>91.654969289999997</v>
      </c>
      <c r="S34" s="204">
        <v>1577.11150097</v>
      </c>
      <c r="T34" s="204">
        <v>66.945581989999994</v>
      </c>
      <c r="U34" s="204">
        <v>261.82452169999999</v>
      </c>
      <c r="V34" s="204">
        <v>19.006938609999999</v>
      </c>
      <c r="W34" s="204">
        <v>29.311791155000002</v>
      </c>
      <c r="X34" s="204">
        <v>40.140958869999999</v>
      </c>
      <c r="Y34" s="239">
        <v>14.221160264999998</v>
      </c>
    </row>
    <row r="35" spans="1:25">
      <c r="A35" s="198" t="s">
        <v>88</v>
      </c>
      <c r="B35" t="s">
        <v>89</v>
      </c>
      <c r="C35" t="s">
        <v>90</v>
      </c>
      <c r="D35">
        <v>6470</v>
      </c>
      <c r="E35">
        <v>18600</v>
      </c>
      <c r="F35">
        <v>421</v>
      </c>
      <c r="G35" s="191">
        <f>SUM(D35:F35)</f>
        <v>25491</v>
      </c>
      <c r="H35" s="244">
        <f t="shared" si="2"/>
        <v>2.8748068006182379</v>
      </c>
      <c r="J35" s="248"/>
      <c r="L35" s="198" t="s">
        <v>88</v>
      </c>
      <c r="M35" t="s">
        <v>89</v>
      </c>
      <c r="N35" t="s">
        <v>90</v>
      </c>
      <c r="O35" s="204">
        <v>223.99507090599997</v>
      </c>
      <c r="P35" s="204">
        <v>586.48538788799999</v>
      </c>
      <c r="Q35" s="204">
        <v>246.57063695400001</v>
      </c>
      <c r="R35" s="204">
        <v>326.95241779000003</v>
      </c>
      <c r="S35" s="204">
        <v>3584.6566746819999</v>
      </c>
      <c r="T35" s="204">
        <v>191.28490243300001</v>
      </c>
      <c r="U35" s="204">
        <v>161.41867244899998</v>
      </c>
      <c r="V35" s="204">
        <v>52.051881358000003</v>
      </c>
      <c r="W35" s="204">
        <v>29.822518189</v>
      </c>
      <c r="X35" s="204">
        <v>24.961184494000001</v>
      </c>
      <c r="Y35" s="239">
        <v>40.282990264999995</v>
      </c>
    </row>
    <row r="36" spans="1:25">
      <c r="A36" s="198" t="s">
        <v>91</v>
      </c>
      <c r="B36" t="s">
        <v>169</v>
      </c>
      <c r="C36" t="s">
        <v>93</v>
      </c>
      <c r="D36">
        <v>6520</v>
      </c>
      <c r="E36">
        <v>5460</v>
      </c>
      <c r="F36">
        <v>424</v>
      </c>
      <c r="G36" s="191">
        <f t="shared" si="1"/>
        <v>12404</v>
      </c>
      <c r="H36" s="244">
        <f t="shared" si="2"/>
        <v>0.83742331288343563</v>
      </c>
      <c r="J36" s="248"/>
      <c r="L36" s="198" t="s">
        <v>91</v>
      </c>
      <c r="M36" t="s">
        <v>169</v>
      </c>
      <c r="N36" t="s">
        <v>93</v>
      </c>
      <c r="O36" s="204">
        <v>906.31794937999996</v>
      </c>
      <c r="P36" s="204">
        <v>1490.4181192669998</v>
      </c>
      <c r="Q36" s="204">
        <v>346.97866019999998</v>
      </c>
      <c r="R36" s="204">
        <v>433.39959280199997</v>
      </c>
      <c r="S36" s="204">
        <v>2451.5860615400002</v>
      </c>
      <c r="T36" s="204">
        <v>116.57435261500001</v>
      </c>
      <c r="U36" s="204">
        <v>98.607154596000001</v>
      </c>
      <c r="V36" s="204">
        <v>19.310290426999998</v>
      </c>
      <c r="W36" s="204">
        <v>45.170956947999997</v>
      </c>
      <c r="X36" s="204">
        <v>5.1545206449999998</v>
      </c>
      <c r="Y36" s="239">
        <v>167.80360597700002</v>
      </c>
    </row>
    <row r="37" spans="1:25">
      <c r="A37" s="198" t="s">
        <v>94</v>
      </c>
      <c r="B37" t="s">
        <v>95</v>
      </c>
      <c r="C37" t="s">
        <v>170</v>
      </c>
      <c r="D37">
        <v>12200</v>
      </c>
      <c r="E37">
        <v>36200</v>
      </c>
      <c r="F37" s="257">
        <v>10.9</v>
      </c>
      <c r="G37" s="191">
        <f t="shared" si="1"/>
        <v>48410.9</v>
      </c>
      <c r="H37" s="244">
        <f t="shared" si="2"/>
        <v>2.9672131147540983</v>
      </c>
      <c r="J37" s="248"/>
      <c r="L37" s="198" t="s">
        <v>94</v>
      </c>
      <c r="M37" t="s">
        <v>95</v>
      </c>
      <c r="N37" t="s">
        <v>170</v>
      </c>
      <c r="O37" s="204">
        <v>239.40584681999999</v>
      </c>
      <c r="P37" s="204">
        <v>697.1286589</v>
      </c>
      <c r="Q37" s="204">
        <v>245.01115964000002</v>
      </c>
      <c r="R37" s="204">
        <v>299.31966793000004</v>
      </c>
      <c r="S37" s="204">
        <v>4377.298071878</v>
      </c>
      <c r="T37" s="204">
        <v>23.901563168000003</v>
      </c>
      <c r="U37" s="204">
        <v>4.1546029039999999</v>
      </c>
      <c r="V37" s="204">
        <v>3.061171549</v>
      </c>
      <c r="W37" s="204">
        <v>1.328247991</v>
      </c>
      <c r="X37" s="204"/>
      <c r="Y37" s="239"/>
    </row>
    <row r="38" spans="1:25">
      <c r="A38" s="198" t="s">
        <v>97</v>
      </c>
      <c r="B38" t="s">
        <v>98</v>
      </c>
      <c r="C38" t="s">
        <v>99</v>
      </c>
      <c r="D38">
        <v>11500</v>
      </c>
      <c r="E38">
        <v>21700</v>
      </c>
      <c r="F38">
        <v>432</v>
      </c>
      <c r="G38" s="191">
        <f t="shared" si="1"/>
        <v>33632</v>
      </c>
      <c r="H38" s="244">
        <f t="shared" si="2"/>
        <v>1.8869565217391304</v>
      </c>
      <c r="J38" s="248"/>
      <c r="L38" s="198" t="s">
        <v>97</v>
      </c>
      <c r="M38" t="s">
        <v>98</v>
      </c>
      <c r="N38" t="s">
        <v>99</v>
      </c>
      <c r="O38" s="204">
        <v>1141.21186289</v>
      </c>
      <c r="P38" s="204">
        <v>2529.257951991</v>
      </c>
      <c r="Q38" s="204">
        <v>722.0315435</v>
      </c>
      <c r="R38" s="204">
        <v>1069.2037305399999</v>
      </c>
      <c r="S38" s="204">
        <v>8766.203119971</v>
      </c>
      <c r="T38" s="204">
        <v>760.60566857000003</v>
      </c>
      <c r="U38" s="204">
        <v>610.73835263799992</v>
      </c>
      <c r="V38" s="204">
        <v>192.19613704299999</v>
      </c>
      <c r="W38" s="204">
        <v>60.969239243999994</v>
      </c>
      <c r="X38" s="204">
        <v>22.090980278</v>
      </c>
      <c r="Y38" s="239">
        <v>133.245226422</v>
      </c>
    </row>
    <row r="39" spans="1:25">
      <c r="A39" s="198" t="s">
        <v>70</v>
      </c>
      <c r="B39" t="s">
        <v>71</v>
      </c>
      <c r="C39" t="s">
        <v>45</v>
      </c>
      <c r="D39">
        <v>3780</v>
      </c>
      <c r="E39">
        <v>14300</v>
      </c>
      <c r="F39">
        <v>179</v>
      </c>
      <c r="G39" s="191">
        <f t="shared" si="1"/>
        <v>18259</v>
      </c>
      <c r="H39" s="244">
        <f t="shared" si="2"/>
        <v>3.7830687830687832</v>
      </c>
      <c r="J39" s="248"/>
      <c r="L39" s="198" t="s">
        <v>70</v>
      </c>
      <c r="M39" t="s">
        <v>71</v>
      </c>
      <c r="N39" t="s">
        <v>45</v>
      </c>
      <c r="O39" s="204">
        <v>238.38199737299999</v>
      </c>
      <c r="P39" s="204">
        <v>762.75727391400005</v>
      </c>
      <c r="Q39" s="204">
        <v>245.01049100799997</v>
      </c>
      <c r="R39" s="204">
        <v>222.38571458600001</v>
      </c>
      <c r="S39" s="204">
        <v>5202.4297399440002</v>
      </c>
      <c r="T39" s="204">
        <v>219.94179949599999</v>
      </c>
      <c r="U39" s="204">
        <v>130.17233742799999</v>
      </c>
      <c r="V39" s="204">
        <v>28.539890124000003</v>
      </c>
      <c r="W39" s="204">
        <v>0.83545125499999995</v>
      </c>
      <c r="X39" s="204">
        <v>76.515829574999998</v>
      </c>
      <c r="Y39" s="239">
        <v>1.367754683</v>
      </c>
    </row>
    <row r="40" spans="1:25">
      <c r="A40" s="198" t="s">
        <v>73</v>
      </c>
      <c r="B40" t="s">
        <v>74</v>
      </c>
      <c r="C40" t="s">
        <v>75</v>
      </c>
      <c r="D40">
        <v>4070</v>
      </c>
      <c r="E40">
        <v>4290</v>
      </c>
      <c r="F40">
        <v>73.400000000000006</v>
      </c>
      <c r="G40" s="191">
        <f t="shared" si="1"/>
        <v>8433.4</v>
      </c>
      <c r="H40" s="244">
        <f t="shared" si="2"/>
        <v>1.0540540540540539</v>
      </c>
      <c r="J40" s="248"/>
      <c r="L40" s="198" t="s">
        <v>73</v>
      </c>
      <c r="M40" t="s">
        <v>74</v>
      </c>
      <c r="N40" t="s">
        <v>75</v>
      </c>
      <c r="O40" s="204">
        <v>142.68726998099999</v>
      </c>
      <c r="P40" s="204">
        <v>631.684954092</v>
      </c>
      <c r="Q40" s="204">
        <v>321.34009609000003</v>
      </c>
      <c r="R40" s="204">
        <v>307.45232764100001</v>
      </c>
      <c r="S40" s="204">
        <v>1400.3595359860001</v>
      </c>
      <c r="T40" s="204">
        <v>63.463147543999995</v>
      </c>
      <c r="U40" s="204">
        <v>29.305937599</v>
      </c>
      <c r="V40" s="204">
        <v>1.464232448</v>
      </c>
      <c r="W40" s="204"/>
      <c r="X40" s="204">
        <v>3.2936920029999999</v>
      </c>
      <c r="Y40" s="239">
        <v>30.195491855</v>
      </c>
    </row>
    <row r="41" spans="1:25">
      <c r="A41" s="198" t="s">
        <v>76</v>
      </c>
      <c r="B41" t="s">
        <v>77</v>
      </c>
      <c r="C41" t="s">
        <v>78</v>
      </c>
      <c r="D41">
        <v>772</v>
      </c>
      <c r="E41">
        <v>2190</v>
      </c>
      <c r="F41" s="257">
        <v>15.8</v>
      </c>
      <c r="G41" s="191">
        <f t="shared" si="1"/>
        <v>2977.8</v>
      </c>
      <c r="H41" s="244">
        <f t="shared" si="2"/>
        <v>2.8367875647668392</v>
      </c>
      <c r="J41" s="248"/>
      <c r="L41" s="198" t="s">
        <v>76</v>
      </c>
      <c r="M41" t="s">
        <v>77</v>
      </c>
      <c r="N41" t="s">
        <v>78</v>
      </c>
      <c r="O41" s="204">
        <v>62.760609704000004</v>
      </c>
      <c r="P41" s="204">
        <v>208.92369338999998</v>
      </c>
      <c r="Q41" s="204">
        <v>73.304122073999991</v>
      </c>
      <c r="R41" s="204">
        <v>63.975695080999998</v>
      </c>
      <c r="S41" s="204">
        <v>1094.3400797460001</v>
      </c>
      <c r="T41" s="204">
        <v>50.584595100000001</v>
      </c>
      <c r="U41" s="204">
        <v>27.232867102999997</v>
      </c>
      <c r="V41" s="204">
        <v>1.314156034</v>
      </c>
      <c r="W41" s="204">
        <v>1.151408934</v>
      </c>
      <c r="X41" s="204">
        <v>5.4862853679999999</v>
      </c>
      <c r="Y41" s="239">
        <v>1.5899092889999999</v>
      </c>
    </row>
    <row r="42" spans="1:25">
      <c r="A42" s="198" t="s">
        <v>79</v>
      </c>
      <c r="B42" t="s">
        <v>80</v>
      </c>
      <c r="C42" t="s">
        <v>81</v>
      </c>
      <c r="D42" s="257">
        <v>267</v>
      </c>
      <c r="E42" s="257">
        <v>428</v>
      </c>
      <c r="F42" s="257">
        <v>23.3</v>
      </c>
      <c r="G42" s="191">
        <f t="shared" si="1"/>
        <v>718.3</v>
      </c>
      <c r="H42" s="244"/>
      <c r="J42" s="248"/>
      <c r="L42" s="198" t="s">
        <v>79</v>
      </c>
      <c r="M42" t="s">
        <v>80</v>
      </c>
      <c r="N42" t="s">
        <v>81</v>
      </c>
      <c r="O42" s="204">
        <v>7.1360413519999994</v>
      </c>
      <c r="P42" s="204">
        <v>52.387102841999997</v>
      </c>
      <c r="Q42" s="204">
        <v>42.808675289000007</v>
      </c>
      <c r="R42" s="204">
        <v>11.064587988</v>
      </c>
      <c r="S42" s="204">
        <v>192.34822266099999</v>
      </c>
      <c r="T42" s="204">
        <v>4.7605488739999995</v>
      </c>
      <c r="U42" s="204">
        <v>0.413844614</v>
      </c>
      <c r="V42" s="204"/>
      <c r="W42" s="204"/>
      <c r="X42" s="204">
        <v>9.2312687090000001</v>
      </c>
      <c r="Y42" s="239">
        <v>0.15732324</v>
      </c>
    </row>
    <row r="43" spans="1:25">
      <c r="A43" s="198" t="s">
        <v>82</v>
      </c>
      <c r="B43" t="s">
        <v>83</v>
      </c>
      <c r="C43" t="s">
        <v>84</v>
      </c>
      <c r="D43">
        <v>2200</v>
      </c>
      <c r="E43">
        <v>8450</v>
      </c>
      <c r="F43">
        <v>148</v>
      </c>
      <c r="G43" s="191">
        <f t="shared" si="1"/>
        <v>10798</v>
      </c>
      <c r="H43" s="244">
        <f t="shared" si="2"/>
        <v>3.8409090909090908</v>
      </c>
      <c r="J43" s="248"/>
      <c r="L43" s="198" t="s">
        <v>82</v>
      </c>
      <c r="M43" t="s">
        <v>83</v>
      </c>
      <c r="N43" t="s">
        <v>84</v>
      </c>
      <c r="O43" s="204">
        <v>216.74917075499999</v>
      </c>
      <c r="P43" s="204">
        <v>632.79257488999997</v>
      </c>
      <c r="Q43" s="204">
        <v>136.569948071</v>
      </c>
      <c r="R43" s="204">
        <v>160.63207729600001</v>
      </c>
      <c r="S43" s="204">
        <v>4142.6070081580001</v>
      </c>
      <c r="T43" s="204">
        <v>111.73491267899999</v>
      </c>
      <c r="U43" s="204">
        <v>129.752490954</v>
      </c>
      <c r="V43" s="204">
        <v>30.483536803</v>
      </c>
      <c r="W43" s="204">
        <v>13.925255019999998</v>
      </c>
      <c r="X43" s="204">
        <v>13.720821600000001</v>
      </c>
      <c r="Y43" s="239">
        <v>61.444931868999994</v>
      </c>
    </row>
    <row r="44" spans="1:25">
      <c r="A44" s="201" t="s">
        <v>85</v>
      </c>
      <c r="B44" s="2" t="s">
        <v>86</v>
      </c>
      <c r="C44" s="2" t="s">
        <v>87</v>
      </c>
      <c r="D44" s="2">
        <v>881</v>
      </c>
      <c r="E44" s="2">
        <v>6600</v>
      </c>
      <c r="F44" s="2">
        <v>94.6</v>
      </c>
      <c r="G44" s="206">
        <f t="shared" si="1"/>
        <v>7575.6</v>
      </c>
      <c r="H44" s="245">
        <f t="shared" si="2"/>
        <v>7.4914869466515324</v>
      </c>
      <c r="J44" s="248"/>
      <c r="L44" s="201" t="s">
        <v>85</v>
      </c>
      <c r="M44" s="2" t="s">
        <v>86</v>
      </c>
      <c r="N44" s="2" t="s">
        <v>87</v>
      </c>
      <c r="O44" s="240">
        <v>54.592305523</v>
      </c>
      <c r="P44" s="240">
        <v>244.03752036200001</v>
      </c>
      <c r="Q44" s="240">
        <v>59.99498955</v>
      </c>
      <c r="R44" s="240">
        <v>92.047142012999998</v>
      </c>
      <c r="S44" s="240">
        <v>2973.3376857339999</v>
      </c>
      <c r="T44" s="240">
        <v>146.74371667</v>
      </c>
      <c r="U44" s="240">
        <v>182.509587463</v>
      </c>
      <c r="V44" s="240">
        <v>54.070097801000003</v>
      </c>
      <c r="W44" s="240">
        <v>24.563856668</v>
      </c>
      <c r="X44" s="240">
        <v>3.3525578940000003</v>
      </c>
      <c r="Y44" s="241">
        <v>31.900538577999995</v>
      </c>
    </row>
  </sheetData>
  <mergeCells count="6">
    <mergeCell ref="A11:H11"/>
    <mergeCell ref="A13:H13"/>
    <mergeCell ref="A24:H24"/>
    <mergeCell ref="L11:Y11"/>
    <mergeCell ref="L13:Y13"/>
    <mergeCell ref="L24:Y2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1C90E-33F7-4663-B15A-7500B938C634}">
  <dimension ref="A1:O69"/>
  <sheetViews>
    <sheetView zoomScale="50" zoomScaleNormal="50" workbookViewId="0">
      <selection activeCell="J36" sqref="J36"/>
    </sheetView>
  </sheetViews>
  <sheetFormatPr defaultColWidth="12" defaultRowHeight="14.25"/>
  <cols>
    <col min="1" max="1" width="8.375" style="249" customWidth="1"/>
    <col min="2" max="2" width="22.625" style="249" customWidth="1"/>
    <col min="3" max="3" width="16.375" style="249" customWidth="1"/>
    <col min="4" max="4" width="15.125" style="258" customWidth="1"/>
    <col min="5" max="5" width="22.625" style="259" customWidth="1"/>
    <col min="6" max="6" width="39.875" style="258" customWidth="1"/>
    <col min="7" max="7" width="20.75" style="258" customWidth="1"/>
    <col min="8" max="8" width="20.75" style="249" customWidth="1"/>
    <col min="9" max="9" width="35.875" style="249" customWidth="1"/>
    <col min="10" max="10" width="27" style="249" customWidth="1"/>
    <col min="11" max="11" width="30.875" style="249" customWidth="1"/>
    <col min="12" max="12" width="19.875" style="249" customWidth="1"/>
    <col min="13" max="13" width="25.125" style="249" customWidth="1"/>
    <col min="14" max="14" width="20" style="249" customWidth="1"/>
    <col min="15" max="16384" width="12" style="249"/>
  </cols>
  <sheetData>
    <row r="1" spans="1:15">
      <c r="A1" s="249" t="s">
        <v>171</v>
      </c>
    </row>
    <row r="2" spans="1:15" s="260" customFormat="1" ht="16.7" customHeight="1">
      <c r="A2" s="260" t="s">
        <v>172</v>
      </c>
      <c r="B2" s="260" t="s">
        <v>173</v>
      </c>
      <c r="C2" s="260" t="s">
        <v>174</v>
      </c>
      <c r="D2" s="261" t="s">
        <v>175</v>
      </c>
      <c r="E2" s="262" t="s">
        <v>176</v>
      </c>
      <c r="F2" s="261" t="s">
        <v>177</v>
      </c>
      <c r="G2" s="261" t="s">
        <v>178</v>
      </c>
      <c r="H2" s="260" t="s">
        <v>179</v>
      </c>
      <c r="I2" s="317" t="s">
        <v>180</v>
      </c>
      <c r="J2" s="317"/>
      <c r="K2" s="317" t="s">
        <v>181</v>
      </c>
      <c r="L2" s="317"/>
      <c r="M2" s="317" t="s">
        <v>182</v>
      </c>
      <c r="N2" s="317"/>
      <c r="O2" s="260" t="s">
        <v>183</v>
      </c>
    </row>
    <row r="3" spans="1:15" ht="47.25">
      <c r="A3" s="260"/>
      <c r="B3" s="260"/>
      <c r="C3" s="260"/>
      <c r="D3" s="261"/>
      <c r="E3" s="262"/>
      <c r="F3" s="261"/>
      <c r="G3" s="261"/>
      <c r="H3" s="260"/>
      <c r="I3" s="263" t="s">
        <v>184</v>
      </c>
      <c r="J3" s="263" t="s">
        <v>185</v>
      </c>
      <c r="K3" s="263" t="s">
        <v>186</v>
      </c>
      <c r="L3" s="263" t="s">
        <v>185</v>
      </c>
      <c r="M3" s="263" t="s">
        <v>184</v>
      </c>
      <c r="N3" s="263" t="s">
        <v>185</v>
      </c>
      <c r="O3" s="260"/>
    </row>
    <row r="4" spans="1:15" s="260" customFormat="1" ht="15.6" customHeight="1">
      <c r="A4" s="249">
        <v>1</v>
      </c>
      <c r="B4" s="249" t="s">
        <v>187</v>
      </c>
      <c r="C4" s="264" t="s">
        <v>188</v>
      </c>
      <c r="D4" s="258">
        <v>2005</v>
      </c>
      <c r="E4" s="259" t="s">
        <v>189</v>
      </c>
      <c r="F4" s="258" t="s">
        <v>84</v>
      </c>
      <c r="G4" s="258">
        <v>2003</v>
      </c>
      <c r="H4" s="249" t="s">
        <v>190</v>
      </c>
      <c r="I4" s="265" t="s">
        <v>191</v>
      </c>
      <c r="J4" s="265"/>
      <c r="K4" s="265" t="s">
        <v>192</v>
      </c>
      <c r="L4" s="249"/>
      <c r="M4" s="249"/>
      <c r="N4" s="249"/>
      <c r="O4" s="249" t="s">
        <v>193</v>
      </c>
    </row>
    <row r="5" spans="1:15" ht="15">
      <c r="A5" s="249">
        <v>2</v>
      </c>
      <c r="B5" s="249" t="s">
        <v>194</v>
      </c>
      <c r="C5" s="264" t="s">
        <v>195</v>
      </c>
      <c r="D5" s="258">
        <v>2014</v>
      </c>
      <c r="E5" s="259" t="s">
        <v>196</v>
      </c>
      <c r="F5" s="258" t="s">
        <v>197</v>
      </c>
      <c r="G5" s="258">
        <v>2013</v>
      </c>
      <c r="H5" s="249" t="s">
        <v>198</v>
      </c>
      <c r="I5" s="249" t="s">
        <v>199</v>
      </c>
      <c r="J5" s="249" t="s">
        <v>200</v>
      </c>
      <c r="K5" s="249" t="s">
        <v>201</v>
      </c>
      <c r="L5" s="249" t="s">
        <v>202</v>
      </c>
      <c r="M5" s="249" t="s">
        <v>203</v>
      </c>
    </row>
    <row r="6" spans="1:15" ht="36.4" customHeight="1">
      <c r="A6" s="249">
        <v>3</v>
      </c>
      <c r="B6" s="249" t="s">
        <v>204</v>
      </c>
      <c r="C6" s="264" t="s">
        <v>205</v>
      </c>
      <c r="D6" s="258">
        <v>2014</v>
      </c>
      <c r="E6" s="259" t="s">
        <v>206</v>
      </c>
      <c r="F6" s="258" t="s">
        <v>207</v>
      </c>
      <c r="G6" s="258">
        <v>2006</v>
      </c>
      <c r="H6" s="249" t="s">
        <v>198</v>
      </c>
      <c r="I6" s="266" t="s">
        <v>208</v>
      </c>
      <c r="K6" s="266" t="s">
        <v>209</v>
      </c>
    </row>
    <row r="7" spans="1:15" ht="15">
      <c r="A7" s="249">
        <v>4</v>
      </c>
      <c r="B7" s="249" t="s">
        <v>210</v>
      </c>
      <c r="C7" s="264" t="s">
        <v>211</v>
      </c>
      <c r="D7" s="258">
        <v>2015</v>
      </c>
      <c r="E7" s="259" t="s">
        <v>212</v>
      </c>
      <c r="F7" s="258" t="s">
        <v>213</v>
      </c>
      <c r="G7" s="258">
        <v>2012</v>
      </c>
      <c r="H7" s="249" t="s">
        <v>214</v>
      </c>
      <c r="I7" s="249" t="s">
        <v>215</v>
      </c>
      <c r="K7" s="249" t="s">
        <v>216</v>
      </c>
    </row>
    <row r="8" spans="1:15" ht="15">
      <c r="A8" s="249">
        <v>5</v>
      </c>
      <c r="B8" s="249" t="s">
        <v>217</v>
      </c>
      <c r="C8" s="264" t="s">
        <v>218</v>
      </c>
      <c r="D8" s="258">
        <v>2017</v>
      </c>
      <c r="E8" s="259" t="s">
        <v>206</v>
      </c>
      <c r="F8" s="258" t="s">
        <v>219</v>
      </c>
      <c r="G8" s="258" t="s">
        <v>220</v>
      </c>
      <c r="H8" s="249" t="s">
        <v>221</v>
      </c>
    </row>
    <row r="9" spans="1:15" ht="29.25">
      <c r="A9" s="249">
        <v>6</v>
      </c>
      <c r="B9" s="249" t="s">
        <v>222</v>
      </c>
      <c r="C9" s="264" t="s">
        <v>223</v>
      </c>
      <c r="D9" s="258">
        <v>2017</v>
      </c>
      <c r="E9" s="259" t="s">
        <v>224</v>
      </c>
      <c r="F9" s="258" t="s">
        <v>225</v>
      </c>
      <c r="G9" s="258" t="s">
        <v>226</v>
      </c>
      <c r="H9" s="249" t="s">
        <v>221</v>
      </c>
      <c r="I9" s="266" t="s">
        <v>227</v>
      </c>
      <c r="K9" s="249" t="s">
        <v>228</v>
      </c>
    </row>
    <row r="10" spans="1:15" ht="15">
      <c r="A10" s="249">
        <v>7</v>
      </c>
      <c r="B10" s="249" t="s">
        <v>229</v>
      </c>
      <c r="C10" s="264" t="s">
        <v>230</v>
      </c>
      <c r="D10" s="258">
        <v>2017</v>
      </c>
      <c r="E10" s="259" t="s">
        <v>231</v>
      </c>
      <c r="F10" s="258" t="s">
        <v>232</v>
      </c>
      <c r="G10" s="258">
        <v>2016</v>
      </c>
      <c r="H10" s="249" t="s">
        <v>233</v>
      </c>
      <c r="I10" s="249" t="s">
        <v>228</v>
      </c>
      <c r="J10" s="249" t="s">
        <v>234</v>
      </c>
      <c r="K10" s="249" t="s">
        <v>228</v>
      </c>
      <c r="L10" s="249" t="s">
        <v>235</v>
      </c>
    </row>
    <row r="11" spans="1:15" ht="15">
      <c r="A11" s="249">
        <v>8</v>
      </c>
      <c r="B11" s="249" t="s">
        <v>236</v>
      </c>
      <c r="C11" s="264" t="s">
        <v>237</v>
      </c>
      <c r="D11" s="258">
        <v>2018</v>
      </c>
      <c r="E11" s="259" t="s">
        <v>196</v>
      </c>
      <c r="F11" s="258" t="s">
        <v>238</v>
      </c>
      <c r="G11" s="258" t="s">
        <v>239</v>
      </c>
      <c r="H11" s="249" t="s">
        <v>240</v>
      </c>
      <c r="I11" s="249" t="s">
        <v>241</v>
      </c>
      <c r="K11" s="249" t="s">
        <v>242</v>
      </c>
      <c r="M11" s="249" t="s">
        <v>243</v>
      </c>
    </row>
    <row r="12" spans="1:15" ht="29.65" customHeight="1">
      <c r="A12" s="249">
        <v>9</v>
      </c>
      <c r="B12" s="249" t="s">
        <v>244</v>
      </c>
      <c r="C12" s="264" t="s">
        <v>223</v>
      </c>
      <c r="D12" s="258">
        <v>2019</v>
      </c>
      <c r="E12" s="259" t="s">
        <v>224</v>
      </c>
      <c r="F12" s="258" t="s">
        <v>225</v>
      </c>
      <c r="G12" s="258" t="s">
        <v>226</v>
      </c>
      <c r="H12" s="249" t="s">
        <v>221</v>
      </c>
      <c r="I12" s="249" t="s">
        <v>228</v>
      </c>
      <c r="K12" s="266" t="s">
        <v>245</v>
      </c>
    </row>
    <row r="13" spans="1:15" ht="15">
      <c r="A13" s="249">
        <v>10</v>
      </c>
      <c r="B13" s="249" t="s">
        <v>246</v>
      </c>
      <c r="C13" s="264" t="s">
        <v>247</v>
      </c>
      <c r="D13" s="258">
        <v>2019</v>
      </c>
      <c r="E13" s="259" t="s">
        <v>196</v>
      </c>
      <c r="F13" s="258" t="s">
        <v>248</v>
      </c>
      <c r="G13" s="258">
        <v>2017</v>
      </c>
      <c r="H13" s="249" t="s">
        <v>198</v>
      </c>
      <c r="I13" s="249" t="s">
        <v>228</v>
      </c>
      <c r="J13" s="249" t="s">
        <v>249</v>
      </c>
      <c r="K13" s="249" t="s">
        <v>228</v>
      </c>
      <c r="L13" s="249" t="s">
        <v>250</v>
      </c>
    </row>
    <row r="14" spans="1:15" ht="15">
      <c r="A14" s="249">
        <v>11</v>
      </c>
      <c r="B14" s="249" t="s">
        <v>251</v>
      </c>
      <c r="C14" s="264" t="s">
        <v>252</v>
      </c>
      <c r="D14" s="258">
        <v>2021</v>
      </c>
      <c r="E14" s="259" t="s">
        <v>196</v>
      </c>
      <c r="F14" s="258" t="s">
        <v>197</v>
      </c>
      <c r="G14" s="258" t="s">
        <v>253</v>
      </c>
      <c r="H14" s="249" t="s">
        <v>221</v>
      </c>
      <c r="I14" s="249" t="s">
        <v>254</v>
      </c>
      <c r="J14" s="249" t="s">
        <v>255</v>
      </c>
      <c r="K14" s="249" t="s">
        <v>256</v>
      </c>
      <c r="L14" s="249" t="s">
        <v>257</v>
      </c>
    </row>
    <row r="15" spans="1:15" ht="15">
      <c r="A15" s="249">
        <v>12</v>
      </c>
      <c r="B15" s="249" t="s">
        <v>258</v>
      </c>
      <c r="C15" s="264" t="s">
        <v>259</v>
      </c>
      <c r="D15" s="258">
        <v>2020</v>
      </c>
      <c r="E15" s="259" t="s">
        <v>196</v>
      </c>
      <c r="F15" s="258" t="s">
        <v>260</v>
      </c>
      <c r="G15" s="258" t="s">
        <v>239</v>
      </c>
      <c r="H15" s="249" t="s">
        <v>198</v>
      </c>
      <c r="I15" s="249" t="s">
        <v>228</v>
      </c>
      <c r="J15" s="249" t="s">
        <v>261</v>
      </c>
      <c r="K15" s="249" t="s">
        <v>228</v>
      </c>
      <c r="L15" s="249" t="s">
        <v>262</v>
      </c>
    </row>
    <row r="16" spans="1:15" ht="15">
      <c r="A16" s="249">
        <v>13</v>
      </c>
      <c r="B16" s="249" t="s">
        <v>263</v>
      </c>
      <c r="C16" s="264" t="s">
        <v>264</v>
      </c>
      <c r="D16" s="258">
        <v>2020</v>
      </c>
      <c r="E16" s="259" t="s">
        <v>224</v>
      </c>
      <c r="F16" s="258" t="s">
        <v>78</v>
      </c>
      <c r="G16" s="258">
        <v>2016</v>
      </c>
      <c r="H16" s="249" t="s">
        <v>265</v>
      </c>
      <c r="I16" s="249" t="s">
        <v>266</v>
      </c>
      <c r="K16" s="249" t="s">
        <v>267</v>
      </c>
    </row>
    <row r="17" spans="1:15" ht="15">
      <c r="A17" s="249">
        <v>14</v>
      </c>
      <c r="B17" s="249" t="s">
        <v>268</v>
      </c>
      <c r="C17" s="264" t="s">
        <v>269</v>
      </c>
      <c r="D17" s="258">
        <v>2020</v>
      </c>
      <c r="E17" s="259" t="s">
        <v>206</v>
      </c>
      <c r="F17" s="258" t="s">
        <v>270</v>
      </c>
      <c r="G17" s="258">
        <v>2011</v>
      </c>
      <c r="H17" s="249" t="s">
        <v>271</v>
      </c>
      <c r="I17" s="249" t="s">
        <v>272</v>
      </c>
    </row>
    <row r="18" spans="1:15" ht="15">
      <c r="A18" s="249">
        <v>15</v>
      </c>
      <c r="B18" s="249" t="s">
        <v>273</v>
      </c>
      <c r="C18" s="264" t="s">
        <v>237</v>
      </c>
      <c r="D18" s="258">
        <v>2021</v>
      </c>
      <c r="E18" s="259" t="s">
        <v>274</v>
      </c>
      <c r="F18" s="258" t="s">
        <v>275</v>
      </c>
      <c r="G18" s="258" t="s">
        <v>276</v>
      </c>
      <c r="H18" s="249" t="s">
        <v>198</v>
      </c>
      <c r="I18" s="249" t="s">
        <v>228</v>
      </c>
      <c r="J18" s="249" t="s">
        <v>277</v>
      </c>
      <c r="K18" s="249" t="s">
        <v>278</v>
      </c>
    </row>
    <row r="19" spans="1:15" ht="15">
      <c r="A19" s="249">
        <v>16</v>
      </c>
      <c r="B19" s="249" t="s">
        <v>279</v>
      </c>
      <c r="C19" s="264" t="s">
        <v>280</v>
      </c>
      <c r="D19" s="258">
        <v>2021</v>
      </c>
      <c r="E19" s="259" t="s">
        <v>206</v>
      </c>
      <c r="F19" s="258" t="s">
        <v>281</v>
      </c>
      <c r="G19" s="258" t="s">
        <v>282</v>
      </c>
      <c r="H19" s="258" t="s">
        <v>198</v>
      </c>
      <c r="I19" s="249" t="s">
        <v>283</v>
      </c>
    </row>
    <row r="20" spans="1:15" ht="15">
      <c r="A20" s="249">
        <v>17</v>
      </c>
      <c r="B20" s="249" t="s">
        <v>284</v>
      </c>
      <c r="C20" s="264" t="s">
        <v>285</v>
      </c>
      <c r="D20" s="258">
        <v>2022</v>
      </c>
      <c r="E20" s="259" t="s">
        <v>206</v>
      </c>
      <c r="F20" s="258" t="s">
        <v>286</v>
      </c>
      <c r="G20" s="258">
        <v>2019</v>
      </c>
      <c r="H20" s="249" t="s">
        <v>221</v>
      </c>
      <c r="I20" s="249" t="s">
        <v>287</v>
      </c>
      <c r="K20" s="249" t="s">
        <v>288</v>
      </c>
    </row>
    <row r="21" spans="1:15" s="267" customFormat="1" ht="15">
      <c r="A21" s="249">
        <v>18</v>
      </c>
      <c r="B21" s="267" t="s">
        <v>289</v>
      </c>
      <c r="C21" s="268" t="s">
        <v>290</v>
      </c>
      <c r="D21" s="269">
        <v>2022</v>
      </c>
      <c r="E21" s="270" t="s">
        <v>196</v>
      </c>
      <c r="F21" s="269" t="s">
        <v>291</v>
      </c>
      <c r="G21" s="269"/>
      <c r="H21" s="267" t="s">
        <v>292</v>
      </c>
      <c r="I21" s="267" t="s">
        <v>293</v>
      </c>
      <c r="J21" s="267" t="s">
        <v>228</v>
      </c>
      <c r="K21" s="267" t="s">
        <v>294</v>
      </c>
      <c r="L21" s="267" t="s">
        <v>228</v>
      </c>
    </row>
    <row r="22" spans="1:15" ht="15">
      <c r="A22" s="249">
        <v>19</v>
      </c>
      <c r="B22" s="249" t="s">
        <v>295</v>
      </c>
      <c r="C22" s="264" t="s">
        <v>252</v>
      </c>
      <c r="D22" s="258">
        <v>2022</v>
      </c>
      <c r="E22" s="259" t="s">
        <v>196</v>
      </c>
      <c r="F22" s="258" t="s">
        <v>296</v>
      </c>
      <c r="G22" s="258" t="s">
        <v>282</v>
      </c>
      <c r="H22" s="249" t="s">
        <v>221</v>
      </c>
      <c r="I22" s="265" t="s">
        <v>297</v>
      </c>
      <c r="N22" s="249" t="s">
        <v>298</v>
      </c>
      <c r="O22" s="271" t="s">
        <v>299</v>
      </c>
    </row>
    <row r="23" spans="1:15" ht="15">
      <c r="A23" s="249">
        <v>20</v>
      </c>
      <c r="B23" s="249" t="s">
        <v>300</v>
      </c>
      <c r="C23" s="264" t="s">
        <v>301</v>
      </c>
      <c r="D23" s="258">
        <v>2023</v>
      </c>
      <c r="E23" s="259" t="s">
        <v>302</v>
      </c>
      <c r="F23" s="258" t="s">
        <v>303</v>
      </c>
      <c r="G23" s="258">
        <v>2021</v>
      </c>
      <c r="H23" s="249" t="s">
        <v>198</v>
      </c>
      <c r="I23" s="249" t="s">
        <v>304</v>
      </c>
      <c r="J23" s="249" t="s">
        <v>305</v>
      </c>
      <c r="K23" s="249" t="s">
        <v>306</v>
      </c>
      <c r="L23" s="249" t="s">
        <v>307</v>
      </c>
    </row>
    <row r="24" spans="1:15" ht="15.75">
      <c r="A24" s="249">
        <v>21</v>
      </c>
      <c r="B24" s="249" t="s">
        <v>308</v>
      </c>
      <c r="C24" s="264" t="s">
        <v>237</v>
      </c>
      <c r="D24" s="258">
        <v>2023</v>
      </c>
      <c r="E24" s="259" t="s">
        <v>206</v>
      </c>
      <c r="F24" s="258" t="s">
        <v>309</v>
      </c>
      <c r="G24" s="258" t="s">
        <v>310</v>
      </c>
      <c r="H24" s="249" t="s">
        <v>190</v>
      </c>
      <c r="I24" s="249" t="s">
        <v>311</v>
      </c>
      <c r="J24" s="249" t="s">
        <v>228</v>
      </c>
      <c r="K24" s="272" t="s">
        <v>312</v>
      </c>
      <c r="L24" s="249" t="s">
        <v>228</v>
      </c>
    </row>
    <row r="25" spans="1:15" ht="15">
      <c r="A25" s="249">
        <v>22</v>
      </c>
      <c r="B25" s="249" t="s">
        <v>313</v>
      </c>
      <c r="C25" s="264" t="s">
        <v>230</v>
      </c>
      <c r="D25" s="258">
        <v>2023</v>
      </c>
      <c r="E25" s="259" t="s">
        <v>274</v>
      </c>
      <c r="F25" s="258" t="s">
        <v>248</v>
      </c>
      <c r="G25" s="258">
        <v>2018</v>
      </c>
      <c r="H25" s="249" t="s">
        <v>314</v>
      </c>
      <c r="I25" s="249" t="s">
        <v>228</v>
      </c>
      <c r="J25" s="249" t="s">
        <v>315</v>
      </c>
      <c r="K25" s="249" t="s">
        <v>228</v>
      </c>
      <c r="L25" s="249" t="s">
        <v>316</v>
      </c>
      <c r="M25" s="249" t="s">
        <v>228</v>
      </c>
      <c r="N25" s="249" t="s">
        <v>317</v>
      </c>
    </row>
    <row r="26" spans="1:15" ht="15">
      <c r="A26" s="249">
        <v>23</v>
      </c>
      <c r="B26" s="249" t="s">
        <v>318</v>
      </c>
      <c r="C26" s="264" t="s">
        <v>319</v>
      </c>
      <c r="D26" s="258">
        <v>2023</v>
      </c>
      <c r="E26" s="259" t="s">
        <v>206</v>
      </c>
      <c r="F26" s="258" t="s">
        <v>320</v>
      </c>
      <c r="G26" s="258" t="s">
        <v>321</v>
      </c>
      <c r="H26" s="249" t="s">
        <v>214</v>
      </c>
      <c r="I26" s="249" t="s">
        <v>322</v>
      </c>
      <c r="K26" s="249" t="s">
        <v>323</v>
      </c>
      <c r="M26" s="249" t="s">
        <v>324</v>
      </c>
    </row>
    <row r="27" spans="1:15" ht="15">
      <c r="A27" s="249">
        <v>24</v>
      </c>
      <c r="B27" s="249" t="s">
        <v>325</v>
      </c>
      <c r="C27" s="264" t="s">
        <v>326</v>
      </c>
      <c r="D27" s="258">
        <v>2024</v>
      </c>
      <c r="E27" s="259" t="s">
        <v>196</v>
      </c>
      <c r="F27" s="258" t="s">
        <v>232</v>
      </c>
      <c r="G27" s="258" t="s">
        <v>327</v>
      </c>
      <c r="H27" s="249" t="s">
        <v>292</v>
      </c>
      <c r="I27" s="249" t="s">
        <v>328</v>
      </c>
      <c r="J27" s="249" t="s">
        <v>329</v>
      </c>
      <c r="K27" s="249" t="s">
        <v>330</v>
      </c>
      <c r="L27" s="249" t="s">
        <v>329</v>
      </c>
    </row>
    <row r="28" spans="1:15" ht="15">
      <c r="A28" s="249">
        <v>25</v>
      </c>
      <c r="B28" s="249" t="s">
        <v>331</v>
      </c>
      <c r="C28" s="264" t="s">
        <v>332</v>
      </c>
      <c r="D28" s="258">
        <v>2024</v>
      </c>
      <c r="E28" s="259" t="s">
        <v>196</v>
      </c>
      <c r="F28" s="258" t="s">
        <v>333</v>
      </c>
      <c r="G28" s="258" t="s">
        <v>334</v>
      </c>
      <c r="H28" s="249" t="s">
        <v>190</v>
      </c>
      <c r="I28" s="249" t="s">
        <v>228</v>
      </c>
      <c r="J28" s="249" t="s">
        <v>335</v>
      </c>
      <c r="K28" s="249" t="s">
        <v>228</v>
      </c>
      <c r="L28" s="249" t="s">
        <v>336</v>
      </c>
    </row>
    <row r="29" spans="1:15" ht="15">
      <c r="A29" s="249">
        <v>26</v>
      </c>
      <c r="B29" s="249" t="s">
        <v>337</v>
      </c>
      <c r="C29" s="264" t="s">
        <v>338</v>
      </c>
      <c r="D29" s="258">
        <v>2024</v>
      </c>
      <c r="E29" s="259" t="s">
        <v>206</v>
      </c>
      <c r="F29" s="258" t="s">
        <v>339</v>
      </c>
      <c r="G29" s="258" t="s">
        <v>340</v>
      </c>
      <c r="H29" s="249" t="s">
        <v>214</v>
      </c>
      <c r="I29" s="249" t="s">
        <v>341</v>
      </c>
      <c r="J29" s="249" t="s">
        <v>228</v>
      </c>
      <c r="K29" s="249" t="s">
        <v>342</v>
      </c>
    </row>
    <row r="30" spans="1:15" ht="15">
      <c r="A30" s="249">
        <v>27</v>
      </c>
      <c r="B30" s="249" t="s">
        <v>343</v>
      </c>
      <c r="C30" s="264" t="s">
        <v>344</v>
      </c>
      <c r="D30" s="258">
        <v>2024</v>
      </c>
      <c r="E30" s="259" t="s">
        <v>206</v>
      </c>
      <c r="F30" s="258" t="s">
        <v>345</v>
      </c>
      <c r="I30" s="249" t="s">
        <v>346</v>
      </c>
    </row>
    <row r="31" spans="1:15" ht="15">
      <c r="A31" s="249">
        <v>28</v>
      </c>
      <c r="B31" s="249" t="s">
        <v>347</v>
      </c>
      <c r="C31" s="264" t="s">
        <v>259</v>
      </c>
      <c r="D31" s="258">
        <v>2024</v>
      </c>
      <c r="E31" s="259" t="s">
        <v>274</v>
      </c>
      <c r="F31" s="258" t="s">
        <v>348</v>
      </c>
      <c r="G31" s="258">
        <v>2021</v>
      </c>
      <c r="H31" s="249" t="s">
        <v>240</v>
      </c>
      <c r="I31" s="249" t="s">
        <v>349</v>
      </c>
      <c r="J31" s="249" t="s">
        <v>350</v>
      </c>
      <c r="K31" s="249" t="s">
        <v>351</v>
      </c>
      <c r="L31" s="249" t="s">
        <v>352</v>
      </c>
      <c r="M31" s="249" t="s">
        <v>353</v>
      </c>
      <c r="N31" s="249" t="s">
        <v>354</v>
      </c>
    </row>
    <row r="32" spans="1:15" ht="15">
      <c r="A32" s="249">
        <v>29</v>
      </c>
      <c r="B32" s="249" t="s">
        <v>355</v>
      </c>
      <c r="C32" s="264" t="s">
        <v>356</v>
      </c>
      <c r="D32" s="258">
        <v>2024</v>
      </c>
      <c r="E32" s="259" t="s">
        <v>196</v>
      </c>
      <c r="F32" s="258" t="s">
        <v>333</v>
      </c>
      <c r="G32" s="258" t="s">
        <v>357</v>
      </c>
      <c r="H32" s="249" t="s">
        <v>198</v>
      </c>
      <c r="I32" s="249" t="s">
        <v>228</v>
      </c>
      <c r="J32" s="249" t="s">
        <v>358</v>
      </c>
      <c r="K32" s="249" t="s">
        <v>228</v>
      </c>
      <c r="L32" s="249" t="s">
        <v>359</v>
      </c>
      <c r="M32" s="249" t="s">
        <v>228</v>
      </c>
    </row>
    <row r="33" spans="1:14" ht="15">
      <c r="A33" s="249">
        <v>30</v>
      </c>
      <c r="B33" s="249" t="s">
        <v>360</v>
      </c>
      <c r="C33" s="264" t="s">
        <v>361</v>
      </c>
      <c r="D33" s="258">
        <v>2024</v>
      </c>
      <c r="E33" s="259" t="s">
        <v>206</v>
      </c>
      <c r="F33" s="258" t="s">
        <v>232</v>
      </c>
      <c r="G33" s="258">
        <v>2022</v>
      </c>
      <c r="H33" s="249" t="s">
        <v>292</v>
      </c>
      <c r="I33" s="249" t="s">
        <v>362</v>
      </c>
      <c r="J33" s="249" t="s">
        <v>228</v>
      </c>
      <c r="K33" s="249" t="s">
        <v>363</v>
      </c>
      <c r="L33" s="249" t="s">
        <v>228</v>
      </c>
    </row>
    <row r="34" spans="1:14" ht="15">
      <c r="A34" s="249">
        <v>31</v>
      </c>
      <c r="B34" s="249" t="s">
        <v>364</v>
      </c>
      <c r="C34" s="264" t="s">
        <v>365</v>
      </c>
      <c r="D34" s="258">
        <v>2024</v>
      </c>
      <c r="E34" s="259" t="s">
        <v>206</v>
      </c>
      <c r="F34" s="258" t="s">
        <v>366</v>
      </c>
      <c r="H34" s="249" t="s">
        <v>292</v>
      </c>
      <c r="I34" s="249" t="s">
        <v>367</v>
      </c>
      <c r="J34" s="249" t="s">
        <v>228</v>
      </c>
      <c r="K34" s="249" t="s">
        <v>368</v>
      </c>
    </row>
    <row r="35" spans="1:14" ht="15">
      <c r="A35" s="249">
        <v>32</v>
      </c>
      <c r="B35" s="249" t="s">
        <v>369</v>
      </c>
      <c r="C35" s="264" t="s">
        <v>370</v>
      </c>
      <c r="D35" s="258">
        <v>2025</v>
      </c>
      <c r="E35" s="259" t="s">
        <v>196</v>
      </c>
      <c r="F35" s="258" t="s">
        <v>371</v>
      </c>
      <c r="G35" s="258" t="s">
        <v>340</v>
      </c>
      <c r="H35" s="249" t="s">
        <v>372</v>
      </c>
      <c r="I35" s="258" t="s">
        <v>373</v>
      </c>
      <c r="J35" s="258" t="s">
        <v>374</v>
      </c>
      <c r="K35" s="258" t="s">
        <v>375</v>
      </c>
      <c r="L35" s="258" t="s">
        <v>376</v>
      </c>
      <c r="M35" s="258" t="s">
        <v>203</v>
      </c>
      <c r="N35" s="258" t="s">
        <v>203</v>
      </c>
    </row>
    <row r="37" spans="1:14" ht="15">
      <c r="B37" s="264" t="s">
        <v>377</v>
      </c>
    </row>
    <row r="38" spans="1:14" ht="15">
      <c r="B38" s="273" t="s">
        <v>378</v>
      </c>
    </row>
    <row r="39" spans="1:14" ht="15">
      <c r="B39" s="273" t="s">
        <v>379</v>
      </c>
    </row>
    <row r="40" spans="1:14" ht="15">
      <c r="B40" s="273" t="s">
        <v>380</v>
      </c>
    </row>
    <row r="41" spans="1:14" ht="15">
      <c r="B41" s="273" t="s">
        <v>381</v>
      </c>
    </row>
    <row r="42" spans="1:14" ht="15">
      <c r="B42" s="273" t="s">
        <v>382</v>
      </c>
    </row>
    <row r="43" spans="1:14" ht="15">
      <c r="B43" s="273" t="s">
        <v>383</v>
      </c>
    </row>
    <row r="44" spans="1:14" ht="15.75">
      <c r="B44" s="274" t="s">
        <v>384</v>
      </c>
    </row>
    <row r="45" spans="1:14" ht="15">
      <c r="B45" s="273" t="s">
        <v>385</v>
      </c>
    </row>
    <row r="46" spans="1:14" ht="15">
      <c r="B46" s="273" t="s">
        <v>386</v>
      </c>
    </row>
    <row r="47" spans="1:14" ht="15">
      <c r="B47" s="273" t="s">
        <v>387</v>
      </c>
    </row>
    <row r="48" spans="1:14" ht="15">
      <c r="B48" s="273" t="s">
        <v>388</v>
      </c>
    </row>
    <row r="49" spans="2:2" ht="15">
      <c r="B49" s="273" t="s">
        <v>389</v>
      </c>
    </row>
    <row r="50" spans="2:2" ht="15">
      <c r="B50" s="273" t="s">
        <v>390</v>
      </c>
    </row>
    <row r="51" spans="2:2" ht="15">
      <c r="B51" s="273" t="s">
        <v>391</v>
      </c>
    </row>
    <row r="52" spans="2:2" ht="15">
      <c r="B52" s="273" t="s">
        <v>392</v>
      </c>
    </row>
    <row r="53" spans="2:2" ht="15">
      <c r="B53" s="273" t="s">
        <v>393</v>
      </c>
    </row>
    <row r="54" spans="2:2" ht="15">
      <c r="B54" s="273" t="s">
        <v>394</v>
      </c>
    </row>
    <row r="55" spans="2:2" ht="15">
      <c r="B55" s="273" t="s">
        <v>395</v>
      </c>
    </row>
    <row r="56" spans="2:2" ht="15">
      <c r="B56" s="273" t="s">
        <v>396</v>
      </c>
    </row>
    <row r="57" spans="2:2" ht="15">
      <c r="B57" s="273" t="s">
        <v>397</v>
      </c>
    </row>
    <row r="58" spans="2:2" ht="15">
      <c r="B58" s="273" t="s">
        <v>398</v>
      </c>
    </row>
    <row r="59" spans="2:2" ht="15">
      <c r="B59" s="273" t="s">
        <v>399</v>
      </c>
    </row>
    <row r="60" spans="2:2" ht="15">
      <c r="B60" s="273" t="s">
        <v>400</v>
      </c>
    </row>
    <row r="61" spans="2:2" ht="15">
      <c r="B61" s="273" t="s">
        <v>401</v>
      </c>
    </row>
    <row r="62" spans="2:2" ht="15">
      <c r="B62" s="273" t="s">
        <v>402</v>
      </c>
    </row>
    <row r="63" spans="2:2" ht="15">
      <c r="B63" s="273" t="s">
        <v>403</v>
      </c>
    </row>
    <row r="64" spans="2:2" ht="15">
      <c r="B64" s="273" t="s">
        <v>404</v>
      </c>
    </row>
    <row r="65" spans="2:2" ht="15">
      <c r="B65" s="273" t="s">
        <v>405</v>
      </c>
    </row>
    <row r="66" spans="2:2" ht="15">
      <c r="B66" s="273" t="s">
        <v>406</v>
      </c>
    </row>
    <row r="67" spans="2:2" ht="15">
      <c r="B67" s="273" t="s">
        <v>407</v>
      </c>
    </row>
    <row r="68" spans="2:2" ht="15">
      <c r="B68" s="273" t="s">
        <v>408</v>
      </c>
    </row>
    <row r="69" spans="2:2" ht="15">
      <c r="B69" s="273" t="s">
        <v>409</v>
      </c>
    </row>
  </sheetData>
  <sortState ref="A3:O35">
    <sortCondition ref="D4:D35"/>
  </sortState>
  <mergeCells count="3">
    <mergeCell ref="I2:J2"/>
    <mergeCell ref="K2:L2"/>
    <mergeCell ref="M2:N2"/>
  </mergeCells>
  <pageMargins left="0.7" right="0.7" top="0.75" bottom="0.75" header="0.3" footer="0.3"/>
  <pageSetup orientation="portrait" horizontalDpi="4294967293"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833E82-5A49-42E2-8A49-B25FEB769398}">
  <dimension ref="A1:AC46"/>
  <sheetViews>
    <sheetView zoomScale="50" zoomScaleNormal="50" workbookViewId="0">
      <selection activeCell="F39" sqref="F39"/>
    </sheetView>
  </sheetViews>
  <sheetFormatPr defaultRowHeight="14.25"/>
  <cols>
    <col min="12" max="12" width="11.625" customWidth="1"/>
  </cols>
  <sheetData>
    <row r="1" spans="1:29" ht="15.75" thickTop="1">
      <c r="A1" s="325" t="s">
        <v>410</v>
      </c>
      <c r="B1" s="326"/>
      <c r="C1" s="326"/>
      <c r="D1" s="326"/>
      <c r="E1" s="326"/>
      <c r="F1" s="326"/>
      <c r="G1" s="326"/>
      <c r="H1" s="326"/>
      <c r="I1" s="326"/>
      <c r="J1" s="327"/>
      <c r="L1" s="218" t="s">
        <v>411</v>
      </c>
      <c r="M1" s="219"/>
      <c r="N1" s="219"/>
      <c r="O1" s="220"/>
      <c r="P1" s="220"/>
      <c r="Q1" s="220"/>
      <c r="R1" s="220"/>
      <c r="S1" s="220"/>
      <c r="T1" s="220"/>
      <c r="U1" s="220"/>
      <c r="V1" s="220"/>
      <c r="W1" s="220"/>
      <c r="X1" s="220"/>
      <c r="Y1" s="220"/>
      <c r="Z1" s="220"/>
      <c r="AA1" s="220"/>
      <c r="AB1" s="220"/>
      <c r="AC1" s="221"/>
    </row>
    <row r="2" spans="1:29">
      <c r="A2" s="328"/>
      <c r="B2" s="329"/>
      <c r="C2" s="329"/>
      <c r="D2" s="329"/>
      <c r="E2" s="329"/>
      <c r="F2" s="329"/>
      <c r="G2" s="329"/>
      <c r="H2" s="329"/>
      <c r="I2" s="329"/>
      <c r="J2" s="330"/>
      <c r="L2" s="324" t="s">
        <v>412</v>
      </c>
      <c r="M2" s="322"/>
      <c r="N2" s="322"/>
      <c r="O2" s="322"/>
      <c r="P2" s="322"/>
      <c r="Q2" s="322"/>
      <c r="R2" s="322"/>
      <c r="S2" s="322"/>
      <c r="T2" s="322"/>
      <c r="U2" s="322"/>
      <c r="V2" s="322"/>
      <c r="W2" s="222"/>
      <c r="X2" s="222"/>
      <c r="Y2" s="222"/>
      <c r="Z2" s="222"/>
      <c r="AA2" s="222"/>
      <c r="AB2" s="222"/>
      <c r="AC2" s="223"/>
    </row>
    <row r="3" spans="1:29">
      <c r="A3" s="328"/>
      <c r="B3" s="329"/>
      <c r="C3" s="329"/>
      <c r="D3" s="329"/>
      <c r="E3" s="329"/>
      <c r="F3" s="329"/>
      <c r="G3" s="329"/>
      <c r="H3" s="329"/>
      <c r="I3" s="329"/>
      <c r="J3" s="330"/>
      <c r="L3" s="324"/>
      <c r="M3" s="322"/>
      <c r="N3" s="322"/>
      <c r="O3" s="322"/>
      <c r="P3" s="322"/>
      <c r="Q3" s="322"/>
      <c r="R3" s="322"/>
      <c r="S3" s="322"/>
      <c r="T3" s="322"/>
      <c r="U3" s="322"/>
      <c r="V3" s="322"/>
      <c r="W3" s="222"/>
      <c r="X3" s="222"/>
      <c r="Y3" s="222"/>
      <c r="Z3" s="222"/>
      <c r="AA3" s="222"/>
      <c r="AB3" s="222"/>
      <c r="AC3" s="223"/>
    </row>
    <row r="4" spans="1:29">
      <c r="A4" s="328"/>
      <c r="B4" s="329"/>
      <c r="C4" s="329"/>
      <c r="D4" s="329"/>
      <c r="E4" s="329"/>
      <c r="F4" s="329"/>
      <c r="G4" s="329"/>
      <c r="H4" s="329"/>
      <c r="I4" s="329"/>
      <c r="J4" s="330"/>
      <c r="L4" s="324"/>
      <c r="M4" s="322"/>
      <c r="N4" s="322"/>
      <c r="O4" s="322"/>
      <c r="P4" s="322"/>
      <c r="Q4" s="322"/>
      <c r="R4" s="322"/>
      <c r="S4" s="322"/>
      <c r="T4" s="322"/>
      <c r="U4" s="322"/>
      <c r="V4" s="322"/>
      <c r="W4" s="222"/>
      <c r="X4" s="222"/>
      <c r="Y4" s="222"/>
      <c r="Z4" s="222"/>
      <c r="AA4" s="222"/>
      <c r="AB4" s="222"/>
      <c r="AC4" s="223"/>
    </row>
    <row r="5" spans="1:29" ht="14.45" customHeight="1">
      <c r="A5" s="328"/>
      <c r="B5" s="329"/>
      <c r="C5" s="329"/>
      <c r="D5" s="329"/>
      <c r="E5" s="329"/>
      <c r="F5" s="329"/>
      <c r="G5" s="329"/>
      <c r="H5" s="329"/>
      <c r="I5" s="329"/>
      <c r="J5" s="330"/>
      <c r="L5" s="224"/>
      <c r="M5" s="222"/>
      <c r="N5" s="222"/>
      <c r="O5" s="222"/>
      <c r="P5" s="222"/>
      <c r="Q5" s="222"/>
      <c r="R5" s="222"/>
      <c r="S5" s="222">
        <v>-1</v>
      </c>
      <c r="T5" s="222"/>
      <c r="U5" s="222"/>
      <c r="V5" s="222"/>
      <c r="W5" s="222"/>
      <c r="X5" s="222"/>
      <c r="Y5" s="222"/>
      <c r="Z5" s="222"/>
      <c r="AA5" s="222"/>
      <c r="AB5" s="222"/>
      <c r="AC5" s="223"/>
    </row>
    <row r="6" spans="1:29">
      <c r="A6" s="328"/>
      <c r="B6" s="329"/>
      <c r="C6" s="329"/>
      <c r="D6" s="329"/>
      <c r="E6" s="329"/>
      <c r="F6" s="329"/>
      <c r="G6" s="329"/>
      <c r="H6" s="329"/>
      <c r="I6" s="329"/>
      <c r="J6" s="330"/>
      <c r="L6" s="224"/>
      <c r="M6" s="222"/>
      <c r="N6" s="222"/>
      <c r="O6" s="222"/>
      <c r="P6" s="222"/>
      <c r="Q6" s="222"/>
      <c r="R6" s="222"/>
      <c r="S6" s="222"/>
      <c r="T6" s="222"/>
      <c r="U6" s="222"/>
      <c r="V6" s="222"/>
      <c r="W6" s="222"/>
      <c r="X6" s="222"/>
      <c r="Y6" s="222"/>
      <c r="Z6" s="222"/>
      <c r="AA6" s="222"/>
      <c r="AB6" s="222"/>
      <c r="AC6" s="223"/>
    </row>
    <row r="7" spans="1:29">
      <c r="A7" s="328"/>
      <c r="B7" s="329"/>
      <c r="C7" s="329"/>
      <c r="D7" s="329"/>
      <c r="E7" s="329"/>
      <c r="F7" s="329"/>
      <c r="G7" s="329"/>
      <c r="H7" s="329"/>
      <c r="I7" s="329"/>
      <c r="J7" s="330"/>
      <c r="L7" s="324" t="s">
        <v>413</v>
      </c>
      <c r="M7" s="322"/>
      <c r="N7" s="322"/>
      <c r="O7" s="322"/>
      <c r="P7" s="322"/>
      <c r="Q7" s="322"/>
      <c r="R7" s="322"/>
      <c r="S7" s="322"/>
      <c r="T7" s="322"/>
      <c r="U7" s="322"/>
      <c r="V7" s="322"/>
      <c r="W7" s="222"/>
      <c r="X7" s="222"/>
      <c r="Y7" s="222"/>
      <c r="Z7" s="222"/>
      <c r="AA7" s="222"/>
      <c r="AB7" s="222"/>
      <c r="AC7" s="223"/>
    </row>
    <row r="8" spans="1:29">
      <c r="A8" s="328"/>
      <c r="B8" s="329"/>
      <c r="C8" s="329"/>
      <c r="D8" s="329"/>
      <c r="E8" s="329"/>
      <c r="F8" s="329"/>
      <c r="G8" s="329"/>
      <c r="H8" s="329"/>
      <c r="I8" s="329"/>
      <c r="J8" s="330"/>
      <c r="L8" s="324"/>
      <c r="M8" s="322"/>
      <c r="N8" s="322"/>
      <c r="O8" s="322"/>
      <c r="P8" s="322"/>
      <c r="Q8" s="322"/>
      <c r="R8" s="322"/>
      <c r="S8" s="322"/>
      <c r="T8" s="322"/>
      <c r="U8" s="322"/>
      <c r="V8" s="322"/>
      <c r="W8" s="222"/>
      <c r="X8" s="222"/>
      <c r="Y8" s="222"/>
      <c r="Z8" s="222"/>
      <c r="AA8" s="222"/>
      <c r="AB8" s="222"/>
      <c r="AC8" s="223"/>
    </row>
    <row r="9" spans="1:29">
      <c r="A9" s="224"/>
      <c r="B9" s="222"/>
      <c r="C9" s="222"/>
      <c r="D9" s="222"/>
      <c r="E9" s="222"/>
      <c r="F9" s="222"/>
      <c r="G9" s="222"/>
      <c r="H9" s="222"/>
      <c r="I9" s="222"/>
      <c r="J9" s="223"/>
      <c r="L9" s="224"/>
      <c r="M9" s="222"/>
      <c r="N9" s="222"/>
      <c r="O9" s="222"/>
      <c r="P9" s="222"/>
      <c r="Q9" s="222"/>
      <c r="R9" s="222">
        <v>-2</v>
      </c>
      <c r="S9" s="222"/>
      <c r="T9" s="222"/>
      <c r="U9" s="222"/>
      <c r="V9" s="222"/>
      <c r="W9" s="222"/>
      <c r="X9" s="222"/>
      <c r="Y9" s="222"/>
      <c r="Z9" s="222"/>
      <c r="AA9" s="222"/>
      <c r="AB9" s="222"/>
      <c r="AC9" s="223"/>
    </row>
    <row r="10" spans="1:29">
      <c r="A10" s="224"/>
      <c r="B10" s="222"/>
      <c r="C10" s="222"/>
      <c r="D10" s="222"/>
      <c r="E10" s="222"/>
      <c r="F10" s="222"/>
      <c r="G10" s="222"/>
      <c r="H10" s="222"/>
      <c r="I10" s="222"/>
      <c r="J10" s="223"/>
      <c r="L10" s="224"/>
      <c r="M10" s="222"/>
      <c r="N10" s="222"/>
      <c r="O10" s="222"/>
      <c r="P10" s="222"/>
      <c r="Q10" s="222"/>
      <c r="R10" s="222"/>
      <c r="S10" s="222"/>
      <c r="T10" s="222"/>
      <c r="U10" s="222"/>
      <c r="V10" s="222"/>
      <c r="W10" s="222"/>
      <c r="X10" s="222"/>
      <c r="Y10" s="222"/>
      <c r="Z10" s="222"/>
      <c r="AA10" s="222"/>
      <c r="AB10" s="222"/>
      <c r="AC10" s="223"/>
    </row>
    <row r="11" spans="1:29">
      <c r="A11" s="224"/>
      <c r="B11" s="222"/>
      <c r="C11" s="222"/>
      <c r="D11" s="222"/>
      <c r="E11" s="222"/>
      <c r="F11" s="222"/>
      <c r="G11" s="222"/>
      <c r="H11" s="222"/>
      <c r="I11" s="222"/>
      <c r="J11" s="223"/>
      <c r="L11" s="324" t="s">
        <v>414</v>
      </c>
      <c r="M11" s="322"/>
      <c r="N11" s="322"/>
      <c r="O11" s="322"/>
      <c r="P11" s="322"/>
      <c r="Q11" s="322"/>
      <c r="R11" s="322"/>
      <c r="S11" s="322"/>
      <c r="T11" s="322"/>
      <c r="U11" s="322"/>
      <c r="V11" s="322"/>
      <c r="W11" s="222"/>
      <c r="X11" s="222"/>
      <c r="Y11" s="222"/>
      <c r="Z11" s="222"/>
      <c r="AA11" s="222"/>
      <c r="AB11" s="222"/>
      <c r="AC11" s="223"/>
    </row>
    <row r="12" spans="1:29">
      <c r="A12" s="224"/>
      <c r="B12" s="222"/>
      <c r="C12" s="222"/>
      <c r="D12" s="222"/>
      <c r="E12" s="222"/>
      <c r="F12" s="222"/>
      <c r="G12" s="222"/>
      <c r="H12" s="222"/>
      <c r="I12" s="222"/>
      <c r="J12" s="223"/>
      <c r="L12" s="324"/>
      <c r="M12" s="322"/>
      <c r="N12" s="322"/>
      <c r="O12" s="322"/>
      <c r="P12" s="322"/>
      <c r="Q12" s="322"/>
      <c r="R12" s="322"/>
      <c r="S12" s="322"/>
      <c r="T12" s="322"/>
      <c r="U12" s="322"/>
      <c r="V12" s="322"/>
      <c r="W12" s="222"/>
      <c r="X12" s="222"/>
      <c r="Y12" s="222"/>
      <c r="Z12" s="222"/>
      <c r="AA12" s="222"/>
      <c r="AB12" s="222"/>
      <c r="AC12" s="223"/>
    </row>
    <row r="13" spans="1:29" ht="14.45" customHeight="1">
      <c r="A13" s="224"/>
      <c r="B13" s="222"/>
      <c r="C13" s="222"/>
      <c r="D13" s="222"/>
      <c r="E13" s="222"/>
      <c r="F13" s="222"/>
      <c r="G13" s="222"/>
      <c r="H13" s="222"/>
      <c r="I13" s="222"/>
      <c r="J13" s="223"/>
      <c r="L13" s="224"/>
      <c r="M13" s="222"/>
      <c r="N13" s="222"/>
      <c r="O13" s="222"/>
      <c r="P13" s="222"/>
      <c r="Q13" s="222"/>
      <c r="R13" s="222">
        <v>-3</v>
      </c>
      <c r="S13" s="222"/>
      <c r="T13" s="222"/>
      <c r="U13" s="222"/>
      <c r="V13" s="222"/>
      <c r="W13" s="222"/>
      <c r="X13" s="222"/>
      <c r="Y13" s="222"/>
      <c r="Z13" s="222"/>
      <c r="AA13" s="222"/>
      <c r="AB13" s="222"/>
      <c r="AC13" s="223"/>
    </row>
    <row r="14" spans="1:29">
      <c r="A14" s="224"/>
      <c r="B14" s="222"/>
      <c r="C14" s="222"/>
      <c r="D14" s="222"/>
      <c r="E14" s="222"/>
      <c r="F14" s="222"/>
      <c r="G14" s="222"/>
      <c r="H14" s="222"/>
      <c r="I14" s="222"/>
      <c r="J14" s="223"/>
      <c r="L14" s="224"/>
      <c r="M14" s="222"/>
      <c r="N14" s="222"/>
      <c r="O14" s="222"/>
      <c r="P14" s="222"/>
      <c r="Q14" s="222"/>
      <c r="R14" s="222"/>
      <c r="S14" s="222"/>
      <c r="T14" s="222"/>
      <c r="U14" s="222"/>
      <c r="V14" s="222"/>
      <c r="W14" s="222"/>
      <c r="X14" s="222"/>
      <c r="Y14" s="222"/>
      <c r="Z14" s="222"/>
      <c r="AA14" s="222"/>
      <c r="AB14" s="222"/>
      <c r="AC14" s="223"/>
    </row>
    <row r="15" spans="1:29">
      <c r="A15" s="224"/>
      <c r="B15" s="222"/>
      <c r="C15" s="222"/>
      <c r="D15" s="222"/>
      <c r="E15" s="222"/>
      <c r="F15" s="222"/>
      <c r="G15" s="222"/>
      <c r="H15" s="222"/>
      <c r="I15" s="222"/>
      <c r="J15" s="223"/>
      <c r="L15" s="318" t="s">
        <v>415</v>
      </c>
      <c r="M15" s="319"/>
      <c r="N15" s="319"/>
      <c r="O15" s="319"/>
      <c r="P15" s="319"/>
      <c r="Q15" s="319"/>
      <c r="R15" s="319"/>
      <c r="S15" s="319"/>
      <c r="T15" s="319"/>
      <c r="U15" s="319"/>
      <c r="V15" s="319"/>
      <c r="W15" s="222"/>
      <c r="X15" s="222"/>
      <c r="Y15" s="222"/>
      <c r="Z15" s="222"/>
      <c r="AA15" s="222"/>
      <c r="AB15" s="222"/>
      <c r="AC15" s="223"/>
    </row>
    <row r="16" spans="1:29">
      <c r="A16" s="224"/>
      <c r="B16" s="222"/>
      <c r="C16" s="222"/>
      <c r="D16" s="222"/>
      <c r="E16" s="222"/>
      <c r="F16" s="222"/>
      <c r="G16" s="222"/>
      <c r="H16" s="222"/>
      <c r="I16" s="222"/>
      <c r="J16" s="223"/>
      <c r="L16" s="318"/>
      <c r="M16" s="319"/>
      <c r="N16" s="319"/>
      <c r="O16" s="319"/>
      <c r="P16" s="319"/>
      <c r="Q16" s="319"/>
      <c r="R16" s="319"/>
      <c r="S16" s="319"/>
      <c r="T16" s="319"/>
      <c r="U16" s="319"/>
      <c r="V16" s="319"/>
      <c r="W16" s="222"/>
      <c r="X16" s="222"/>
      <c r="Y16" s="222"/>
      <c r="Z16" s="222"/>
      <c r="AA16" s="222"/>
      <c r="AB16" s="222"/>
      <c r="AC16" s="223"/>
    </row>
    <row r="17" spans="1:29">
      <c r="A17" s="224"/>
      <c r="B17" s="222"/>
      <c r="C17" s="222"/>
      <c r="D17" s="222"/>
      <c r="E17" s="222"/>
      <c r="F17" s="222"/>
      <c r="G17" s="222"/>
      <c r="H17" s="222"/>
      <c r="I17" s="222"/>
      <c r="J17" s="223"/>
      <c r="L17" s="318"/>
      <c r="M17" s="319"/>
      <c r="N17" s="319"/>
      <c r="O17" s="319"/>
      <c r="P17" s="319"/>
      <c r="Q17" s="319"/>
      <c r="R17" s="319"/>
      <c r="S17" s="319"/>
      <c r="T17" s="319"/>
      <c r="U17" s="319"/>
      <c r="V17" s="319"/>
      <c r="W17" s="222"/>
      <c r="X17" s="222"/>
      <c r="Y17" s="222"/>
      <c r="Z17" s="222"/>
      <c r="AA17" s="222"/>
      <c r="AB17" s="222"/>
      <c r="AC17" s="223"/>
    </row>
    <row r="18" spans="1:29">
      <c r="A18" s="224"/>
      <c r="B18" s="222"/>
      <c r="C18" s="222"/>
      <c r="D18" s="222"/>
      <c r="E18" s="222"/>
      <c r="F18" s="222"/>
      <c r="G18" s="222"/>
      <c r="H18" s="222"/>
      <c r="I18" s="222"/>
      <c r="J18" s="223"/>
      <c r="L18" s="318"/>
      <c r="M18" s="319"/>
      <c r="N18" s="319"/>
      <c r="O18" s="319"/>
      <c r="P18" s="319"/>
      <c r="Q18" s="319"/>
      <c r="R18" s="319"/>
      <c r="S18" s="319"/>
      <c r="T18" s="319"/>
      <c r="U18" s="319"/>
      <c r="V18" s="319"/>
      <c r="W18" s="222"/>
      <c r="X18" s="222"/>
      <c r="Y18" s="222"/>
      <c r="Z18" s="222"/>
      <c r="AA18" s="222"/>
      <c r="AB18" s="222"/>
      <c r="AC18" s="223"/>
    </row>
    <row r="19" spans="1:29">
      <c r="A19" s="224"/>
      <c r="B19" s="222"/>
      <c r="C19" s="222"/>
      <c r="D19" s="222"/>
      <c r="E19" s="222"/>
      <c r="F19" s="222"/>
      <c r="G19" s="222"/>
      <c r="H19" s="222"/>
      <c r="I19" s="222"/>
      <c r="J19" s="223"/>
      <c r="L19" s="318"/>
      <c r="M19" s="319"/>
      <c r="N19" s="319"/>
      <c r="O19" s="319"/>
      <c r="P19" s="319"/>
      <c r="Q19" s="319"/>
      <c r="R19" s="319"/>
      <c r="S19" s="319"/>
      <c r="T19" s="319"/>
      <c r="U19" s="319"/>
      <c r="V19" s="319"/>
      <c r="W19" s="222"/>
      <c r="X19" s="222"/>
      <c r="Y19" s="222"/>
      <c r="Z19" s="222"/>
      <c r="AA19" s="222"/>
      <c r="AB19" s="222"/>
      <c r="AC19" s="223"/>
    </row>
    <row r="20" spans="1:29">
      <c r="A20" s="224"/>
      <c r="B20" s="222"/>
      <c r="C20" s="222"/>
      <c r="D20" s="222"/>
      <c r="E20" s="222"/>
      <c r="F20" s="222"/>
      <c r="G20" s="222"/>
      <c r="H20" s="222"/>
      <c r="I20" s="222"/>
      <c r="J20" s="223"/>
      <c r="L20" s="224"/>
      <c r="M20" s="222"/>
      <c r="N20" s="222"/>
      <c r="O20" s="222"/>
      <c r="P20" s="222"/>
      <c r="Q20" s="222"/>
      <c r="R20" s="222"/>
      <c r="S20" s="222"/>
      <c r="T20" s="222"/>
      <c r="U20" s="222"/>
      <c r="V20" s="222"/>
      <c r="W20" s="222"/>
      <c r="X20" s="222"/>
      <c r="Y20" s="222"/>
      <c r="Z20" s="222"/>
      <c r="AA20" s="222"/>
      <c r="AB20" s="222"/>
      <c r="AC20" s="223"/>
    </row>
    <row r="21" spans="1:29">
      <c r="A21" s="224"/>
      <c r="B21" s="222"/>
      <c r="C21" s="222"/>
      <c r="D21" s="222"/>
      <c r="E21" s="222"/>
      <c r="F21" s="222"/>
      <c r="G21" s="222"/>
      <c r="H21" s="222"/>
      <c r="I21" s="222"/>
      <c r="J21" s="223"/>
      <c r="L21" s="224"/>
      <c r="M21" s="222"/>
      <c r="N21" s="222"/>
      <c r="O21" s="222"/>
      <c r="P21" s="222"/>
      <c r="Q21" s="222"/>
      <c r="R21" s="222"/>
      <c r="S21" s="222"/>
      <c r="T21" s="222">
        <v>-4</v>
      </c>
      <c r="U21" s="222"/>
      <c r="V21" s="222"/>
      <c r="W21" s="222"/>
      <c r="X21" s="222"/>
      <c r="Y21" s="222"/>
      <c r="Z21" s="222"/>
      <c r="AA21" s="222"/>
      <c r="AB21" s="222"/>
      <c r="AC21" s="223"/>
    </row>
    <row r="22" spans="1:29">
      <c r="A22" s="224"/>
      <c r="B22" s="222"/>
      <c r="C22" s="222"/>
      <c r="D22" s="222"/>
      <c r="E22" s="222"/>
      <c r="F22" s="222"/>
      <c r="G22" s="222"/>
      <c r="H22" s="222"/>
      <c r="I22" s="222"/>
      <c r="J22" s="223"/>
      <c r="L22" s="224" t="s">
        <v>416</v>
      </c>
      <c r="M22" s="222"/>
      <c r="N22" s="222"/>
      <c r="O22" s="222"/>
      <c r="P22" s="222"/>
      <c r="Q22" s="222"/>
      <c r="R22" s="222"/>
      <c r="S22" s="222"/>
      <c r="T22" s="222"/>
      <c r="U22" s="222"/>
      <c r="V22" s="222"/>
      <c r="W22" s="222"/>
      <c r="X22" s="222"/>
      <c r="Y22" s="222"/>
      <c r="Z22" s="222"/>
      <c r="AA22" s="222"/>
      <c r="AB22" s="222"/>
      <c r="AC22" s="223"/>
    </row>
    <row r="23" spans="1:29">
      <c r="A23" s="224"/>
      <c r="B23" s="222"/>
      <c r="C23" s="222"/>
      <c r="D23" s="222"/>
      <c r="E23" s="222"/>
      <c r="F23" s="222"/>
      <c r="G23" s="222"/>
      <c r="H23" s="222"/>
      <c r="I23" s="222"/>
      <c r="J23" s="223"/>
      <c r="L23" s="224"/>
      <c r="M23" s="222"/>
      <c r="N23" s="222"/>
      <c r="O23" s="222"/>
      <c r="P23" s="222"/>
      <c r="Q23" s="222"/>
      <c r="R23" s="222"/>
      <c r="S23" s="222"/>
      <c r="T23" s="222"/>
      <c r="U23" s="222"/>
      <c r="V23" s="222"/>
      <c r="W23" s="222"/>
      <c r="X23" s="222"/>
      <c r="Y23" s="222"/>
      <c r="Z23" s="222"/>
      <c r="AA23" s="222"/>
      <c r="AB23" s="222"/>
      <c r="AC23" s="223"/>
    </row>
    <row r="24" spans="1:29">
      <c r="A24" s="224"/>
      <c r="B24" s="222"/>
      <c r="C24" s="222"/>
      <c r="D24" s="222"/>
      <c r="E24" s="222"/>
      <c r="F24" s="222"/>
      <c r="G24" s="222"/>
      <c r="H24" s="222"/>
      <c r="I24" s="222"/>
      <c r="J24" s="223"/>
      <c r="L24" s="224"/>
      <c r="M24" s="222"/>
      <c r="N24" s="222"/>
      <c r="O24" s="222"/>
      <c r="P24" s="222"/>
      <c r="Q24" s="222"/>
      <c r="R24" s="222"/>
      <c r="S24" s="222"/>
      <c r="T24" s="222">
        <v>-5</v>
      </c>
      <c r="U24" s="222"/>
      <c r="V24" s="222"/>
      <c r="W24" s="222"/>
      <c r="X24" s="222"/>
      <c r="Y24" s="222"/>
      <c r="Z24" s="222"/>
      <c r="AA24" s="222"/>
      <c r="AB24" s="222"/>
      <c r="AC24" s="223"/>
    </row>
    <row r="25" spans="1:29">
      <c r="A25" s="224"/>
      <c r="B25" s="222"/>
      <c r="C25" s="222"/>
      <c r="D25" s="222"/>
      <c r="E25" s="222"/>
      <c r="F25" s="222"/>
      <c r="G25" s="222"/>
      <c r="H25" s="222"/>
      <c r="I25" s="222"/>
      <c r="J25" s="223"/>
      <c r="L25" s="224"/>
      <c r="M25" s="222"/>
      <c r="N25" s="222"/>
      <c r="O25" s="222"/>
      <c r="P25" s="222"/>
      <c r="Q25" s="222"/>
      <c r="R25" s="222"/>
      <c r="S25" s="222"/>
      <c r="T25" s="222"/>
      <c r="U25" s="222"/>
      <c r="V25" s="222"/>
      <c r="W25" s="222"/>
      <c r="X25" s="222"/>
      <c r="Y25" s="222"/>
      <c r="Z25" s="222"/>
      <c r="AA25" s="222"/>
      <c r="AB25" s="222"/>
      <c r="AC25" s="223"/>
    </row>
    <row r="26" spans="1:29">
      <c r="A26" s="224"/>
      <c r="B26" s="222"/>
      <c r="C26" s="222"/>
      <c r="D26" s="222"/>
      <c r="E26" s="222"/>
      <c r="F26" s="222"/>
      <c r="G26" s="222"/>
      <c r="H26" s="222"/>
      <c r="I26" s="222"/>
      <c r="J26" s="223"/>
      <c r="L26" s="324" t="s">
        <v>417</v>
      </c>
      <c r="M26" s="322"/>
      <c r="N26" s="322"/>
      <c r="O26" s="322"/>
      <c r="P26" s="322"/>
      <c r="Q26" s="322"/>
      <c r="R26" s="322"/>
      <c r="S26" s="322"/>
      <c r="T26" s="322"/>
      <c r="U26" s="322"/>
      <c r="V26" s="322"/>
      <c r="W26" s="222"/>
      <c r="X26" s="222"/>
      <c r="Y26" s="222"/>
      <c r="Z26" s="222"/>
      <c r="AA26" s="222"/>
      <c r="AB26" s="222"/>
      <c r="AC26" s="223"/>
    </row>
    <row r="27" spans="1:29">
      <c r="A27" s="224"/>
      <c r="B27" s="222"/>
      <c r="C27" s="222"/>
      <c r="D27" s="222"/>
      <c r="E27" s="222"/>
      <c r="F27" s="222"/>
      <c r="G27" s="222"/>
      <c r="H27" s="222"/>
      <c r="I27" s="222"/>
      <c r="J27" s="223"/>
      <c r="L27" s="324"/>
      <c r="M27" s="322"/>
      <c r="N27" s="322"/>
      <c r="O27" s="322"/>
      <c r="P27" s="322"/>
      <c r="Q27" s="322"/>
      <c r="R27" s="322"/>
      <c r="S27" s="322"/>
      <c r="T27" s="322"/>
      <c r="U27" s="322"/>
      <c r="V27" s="322"/>
      <c r="W27" s="222"/>
      <c r="X27" s="222"/>
      <c r="Y27" s="222"/>
      <c r="Z27" s="222"/>
      <c r="AA27" s="222"/>
      <c r="AB27" s="222"/>
      <c r="AC27" s="223"/>
    </row>
    <row r="28" spans="1:29">
      <c r="A28" s="224"/>
      <c r="B28" s="222"/>
      <c r="C28" s="222"/>
      <c r="D28" s="222"/>
      <c r="E28" s="222"/>
      <c r="F28" s="222"/>
      <c r="G28" s="222"/>
      <c r="H28" s="222"/>
      <c r="I28" s="222"/>
      <c r="J28" s="223"/>
      <c r="L28" s="324"/>
      <c r="M28" s="322"/>
      <c r="N28" s="322"/>
      <c r="O28" s="322"/>
      <c r="P28" s="322"/>
      <c r="Q28" s="322"/>
      <c r="R28" s="322"/>
      <c r="S28" s="322"/>
      <c r="T28" s="322"/>
      <c r="U28" s="322"/>
      <c r="V28" s="322"/>
      <c r="W28" s="222"/>
      <c r="X28" s="222"/>
      <c r="Y28" s="222"/>
      <c r="Z28" s="222"/>
      <c r="AA28" s="222"/>
      <c r="AB28" s="222"/>
      <c r="AC28" s="223"/>
    </row>
    <row r="29" spans="1:29">
      <c r="A29" s="224"/>
      <c r="B29" s="222"/>
      <c r="C29" s="222"/>
      <c r="D29" s="222"/>
      <c r="E29" s="222"/>
      <c r="F29" s="222"/>
      <c r="G29" s="222"/>
      <c r="H29" s="222"/>
      <c r="I29" s="222"/>
      <c r="J29" s="223"/>
      <c r="L29" s="224"/>
      <c r="M29" s="222"/>
      <c r="N29" s="222"/>
      <c r="O29" s="222"/>
      <c r="P29" s="222"/>
      <c r="Q29" s="222"/>
      <c r="R29" s="222"/>
      <c r="S29" s="222"/>
      <c r="T29" s="222"/>
      <c r="U29" s="222"/>
      <c r="V29" s="222"/>
      <c r="W29" s="222"/>
      <c r="X29" s="222"/>
      <c r="Y29" s="222"/>
      <c r="Z29" s="222"/>
      <c r="AA29" s="222"/>
      <c r="AB29" s="222"/>
      <c r="AC29" s="223"/>
    </row>
    <row r="30" spans="1:29">
      <c r="A30" s="224"/>
      <c r="B30" s="222"/>
      <c r="C30" s="222"/>
      <c r="D30" s="222"/>
      <c r="E30" s="222"/>
      <c r="F30" s="222"/>
      <c r="G30" s="222"/>
      <c r="H30" s="222"/>
      <c r="I30" s="222"/>
      <c r="J30" s="223"/>
      <c r="L30" s="224"/>
      <c r="M30" s="222"/>
      <c r="N30" s="222"/>
      <c r="O30" s="222"/>
      <c r="P30" s="222"/>
      <c r="Q30" s="222"/>
      <c r="R30" s="222"/>
      <c r="S30" s="222">
        <v>-6</v>
      </c>
      <c r="T30" s="222"/>
      <c r="U30" s="222"/>
      <c r="V30" s="222"/>
      <c r="W30" s="222"/>
      <c r="X30" s="222"/>
      <c r="Y30" s="222"/>
      <c r="Z30" s="222"/>
      <c r="AA30" s="222"/>
      <c r="AB30" s="222"/>
      <c r="AC30" s="223"/>
    </row>
    <row r="31" spans="1:29">
      <c r="A31" s="224"/>
      <c r="B31" s="222"/>
      <c r="C31" s="222"/>
      <c r="D31" s="222"/>
      <c r="E31" s="222"/>
      <c r="F31" s="222"/>
      <c r="G31" s="222"/>
      <c r="H31" s="222"/>
      <c r="I31" s="222"/>
      <c r="J31" s="223"/>
      <c r="L31" s="224"/>
      <c r="M31" s="222"/>
      <c r="N31" s="222"/>
      <c r="O31" s="222"/>
      <c r="P31" s="222"/>
      <c r="Q31" s="222"/>
      <c r="R31" s="222"/>
      <c r="S31" s="222"/>
      <c r="T31" s="222"/>
      <c r="U31" s="222"/>
      <c r="V31" s="222"/>
      <c r="W31" s="222"/>
      <c r="X31" s="222"/>
      <c r="Y31" s="222"/>
      <c r="Z31" s="222"/>
      <c r="AA31" s="222"/>
      <c r="AB31" s="222"/>
      <c r="AC31" s="223"/>
    </row>
    <row r="32" spans="1:29">
      <c r="A32" s="324" t="s">
        <v>667</v>
      </c>
      <c r="B32" s="322"/>
      <c r="C32" s="322"/>
      <c r="D32" s="322"/>
      <c r="E32" s="322"/>
      <c r="F32" s="322"/>
      <c r="G32" s="322"/>
      <c r="H32" s="322"/>
      <c r="I32" s="322"/>
      <c r="J32" s="323"/>
      <c r="L32" s="318" t="s">
        <v>418</v>
      </c>
      <c r="M32" s="319"/>
      <c r="N32" s="319"/>
      <c r="O32" s="319"/>
      <c r="P32" s="319"/>
      <c r="Q32" s="319"/>
      <c r="R32" s="319"/>
      <c r="S32" s="319"/>
      <c r="T32" s="319"/>
      <c r="U32" s="319"/>
      <c r="V32" s="319"/>
      <c r="W32" s="222"/>
      <c r="X32" s="222"/>
      <c r="Y32" s="222"/>
      <c r="Z32" s="222"/>
      <c r="AA32" s="222"/>
      <c r="AB32" s="222"/>
      <c r="AC32" s="223"/>
    </row>
    <row r="33" spans="1:29" ht="15" thickBot="1">
      <c r="A33" s="331"/>
      <c r="B33" s="332"/>
      <c r="C33" s="332"/>
      <c r="D33" s="332"/>
      <c r="E33" s="332"/>
      <c r="F33" s="332"/>
      <c r="G33" s="332"/>
      <c r="H33" s="332"/>
      <c r="I33" s="332"/>
      <c r="J33" s="333"/>
      <c r="L33" s="318"/>
      <c r="M33" s="319"/>
      <c r="N33" s="319"/>
      <c r="O33" s="319"/>
      <c r="P33" s="319"/>
      <c r="Q33" s="319"/>
      <c r="R33" s="319"/>
      <c r="S33" s="319"/>
      <c r="T33" s="319"/>
      <c r="U33" s="319"/>
      <c r="V33" s="319"/>
      <c r="W33" s="222"/>
      <c r="X33" s="222"/>
      <c r="Y33" s="222"/>
      <c r="Z33" s="222"/>
      <c r="AA33" s="222"/>
      <c r="AB33" s="222"/>
      <c r="AC33" s="223"/>
    </row>
    <row r="34" spans="1:29" ht="15" thickTop="1">
      <c r="L34" s="318"/>
      <c r="M34" s="319"/>
      <c r="N34" s="319"/>
      <c r="O34" s="319"/>
      <c r="P34" s="319"/>
      <c r="Q34" s="319"/>
      <c r="R34" s="319"/>
      <c r="S34" s="319"/>
      <c r="T34" s="319"/>
      <c r="U34" s="319"/>
      <c r="V34" s="319"/>
      <c r="W34" s="222"/>
      <c r="X34" s="322" t="s">
        <v>666</v>
      </c>
      <c r="Y34" s="322"/>
      <c r="Z34" s="322"/>
      <c r="AA34" s="322"/>
      <c r="AB34" s="322"/>
      <c r="AC34" s="323"/>
    </row>
    <row r="35" spans="1:29">
      <c r="L35" s="318"/>
      <c r="M35" s="319"/>
      <c r="N35" s="319"/>
      <c r="O35" s="319"/>
      <c r="P35" s="319"/>
      <c r="Q35" s="319"/>
      <c r="R35" s="319"/>
      <c r="S35" s="319"/>
      <c r="T35" s="319"/>
      <c r="U35" s="319"/>
      <c r="V35" s="319"/>
      <c r="W35" s="222"/>
      <c r="X35" s="322"/>
      <c r="Y35" s="322"/>
      <c r="Z35" s="322"/>
      <c r="AA35" s="322"/>
      <c r="AB35" s="322"/>
      <c r="AC35" s="323"/>
    </row>
    <row r="36" spans="1:29">
      <c r="L36" s="318"/>
      <c r="M36" s="319"/>
      <c r="N36" s="319"/>
      <c r="O36" s="319"/>
      <c r="P36" s="319"/>
      <c r="Q36" s="319"/>
      <c r="R36" s="319"/>
      <c r="S36" s="319"/>
      <c r="T36" s="319"/>
      <c r="U36" s="319"/>
      <c r="V36" s="319"/>
      <c r="W36" s="222"/>
      <c r="X36" s="322"/>
      <c r="Y36" s="322"/>
      <c r="Z36" s="322"/>
      <c r="AA36" s="322"/>
      <c r="AB36" s="322"/>
      <c r="AC36" s="323"/>
    </row>
    <row r="37" spans="1:29">
      <c r="L37" s="318"/>
      <c r="M37" s="319"/>
      <c r="N37" s="319"/>
      <c r="O37" s="319"/>
      <c r="P37" s="319"/>
      <c r="Q37" s="319"/>
      <c r="R37" s="319"/>
      <c r="S37" s="319"/>
      <c r="T37" s="319"/>
      <c r="U37" s="319"/>
      <c r="V37" s="319"/>
      <c r="W37" s="222"/>
      <c r="X37" s="322"/>
      <c r="Y37" s="322"/>
      <c r="Z37" s="322"/>
      <c r="AA37" s="322"/>
      <c r="AB37" s="322"/>
      <c r="AC37" s="323"/>
    </row>
    <row r="38" spans="1:29">
      <c r="L38" s="224"/>
      <c r="M38" s="222"/>
      <c r="N38" s="222"/>
      <c r="O38" s="222"/>
      <c r="P38" s="222"/>
      <c r="Q38" s="222"/>
      <c r="R38" s="222"/>
      <c r="S38" s="222"/>
      <c r="T38" s="222"/>
      <c r="U38" s="222"/>
      <c r="V38" s="222"/>
      <c r="W38" s="222"/>
      <c r="X38" s="322"/>
      <c r="Y38" s="322"/>
      <c r="Z38" s="322"/>
      <c r="AA38" s="322"/>
      <c r="AB38" s="322"/>
      <c r="AC38" s="323"/>
    </row>
    <row r="39" spans="1:29">
      <c r="L39" s="224"/>
      <c r="M39" s="222"/>
      <c r="N39" s="222"/>
      <c r="O39" s="222"/>
      <c r="P39" s="222"/>
      <c r="Q39" s="222"/>
      <c r="R39" s="222"/>
      <c r="S39" s="222"/>
      <c r="T39" s="222"/>
      <c r="U39" s="222">
        <v>-7</v>
      </c>
      <c r="V39" s="222"/>
      <c r="W39" s="222"/>
      <c r="X39" s="322"/>
      <c r="Y39" s="322"/>
      <c r="Z39" s="322"/>
      <c r="AA39" s="322"/>
      <c r="AB39" s="322"/>
      <c r="AC39" s="323"/>
    </row>
    <row r="40" spans="1:29">
      <c r="L40" s="224"/>
      <c r="M40" s="222"/>
      <c r="N40" s="222"/>
      <c r="O40" s="222"/>
      <c r="P40" s="222"/>
      <c r="Q40" s="222"/>
      <c r="R40" s="222"/>
      <c r="S40" s="222"/>
      <c r="T40" s="222"/>
      <c r="U40" s="222"/>
      <c r="V40" s="222"/>
      <c r="W40" s="222"/>
      <c r="X40" s="222"/>
      <c r="Y40" s="222"/>
      <c r="Z40" s="222"/>
      <c r="AA40" s="222"/>
      <c r="AB40" s="222"/>
      <c r="AC40" s="223"/>
    </row>
    <row r="41" spans="1:29">
      <c r="L41" s="318" t="s">
        <v>419</v>
      </c>
      <c r="M41" s="319"/>
      <c r="N41" s="319"/>
      <c r="O41" s="319"/>
      <c r="P41" s="319"/>
      <c r="Q41" s="319"/>
      <c r="R41" s="319"/>
      <c r="S41" s="319"/>
      <c r="T41" s="319"/>
      <c r="U41" s="319"/>
      <c r="V41" s="319"/>
      <c r="W41" s="222"/>
      <c r="X41" s="222"/>
      <c r="Y41" s="222"/>
      <c r="Z41" s="222"/>
      <c r="AA41" s="222"/>
      <c r="AB41" s="222"/>
      <c r="AC41" s="223"/>
    </row>
    <row r="42" spans="1:29">
      <c r="L42" s="318"/>
      <c r="M42" s="319"/>
      <c r="N42" s="319"/>
      <c r="O42" s="319"/>
      <c r="P42" s="319"/>
      <c r="Q42" s="319"/>
      <c r="R42" s="319"/>
      <c r="S42" s="319"/>
      <c r="T42" s="319"/>
      <c r="U42" s="319"/>
      <c r="V42" s="319"/>
      <c r="W42" s="222"/>
      <c r="X42" s="222"/>
      <c r="Y42" s="222"/>
      <c r="Z42" s="222"/>
      <c r="AA42" s="222"/>
      <c r="AB42" s="222"/>
      <c r="AC42" s="223"/>
    </row>
    <row r="43" spans="1:29">
      <c r="L43" s="318"/>
      <c r="M43" s="319"/>
      <c r="N43" s="319"/>
      <c r="O43" s="319"/>
      <c r="P43" s="319"/>
      <c r="Q43" s="319"/>
      <c r="R43" s="319"/>
      <c r="S43" s="319"/>
      <c r="T43" s="319"/>
      <c r="U43" s="319"/>
      <c r="V43" s="319"/>
      <c r="W43" s="222"/>
      <c r="X43" s="222"/>
      <c r="Y43" s="222"/>
      <c r="Z43" s="222"/>
      <c r="AA43" s="222"/>
      <c r="AB43" s="222"/>
      <c r="AC43" s="223"/>
    </row>
    <row r="44" spans="1:29">
      <c r="L44" s="318"/>
      <c r="M44" s="319"/>
      <c r="N44" s="319"/>
      <c r="O44" s="319"/>
      <c r="P44" s="319"/>
      <c r="Q44" s="319"/>
      <c r="R44" s="319"/>
      <c r="S44" s="319"/>
      <c r="T44" s="319"/>
      <c r="U44" s="319"/>
      <c r="V44" s="319"/>
      <c r="W44" s="222"/>
      <c r="X44" s="222"/>
      <c r="Y44" s="222"/>
      <c r="Z44" s="222"/>
      <c r="AA44" s="222"/>
      <c r="AB44" s="222"/>
      <c r="AC44" s="223"/>
    </row>
    <row r="45" spans="1:29" ht="15" thickBot="1">
      <c r="L45" s="320"/>
      <c r="M45" s="321"/>
      <c r="N45" s="321"/>
      <c r="O45" s="321"/>
      <c r="P45" s="321"/>
      <c r="Q45" s="321"/>
      <c r="R45" s="321"/>
      <c r="S45" s="321"/>
      <c r="T45" s="321"/>
      <c r="U45" s="321"/>
      <c r="V45" s="321"/>
      <c r="W45" s="225"/>
      <c r="X45" s="225"/>
      <c r="Y45" s="225"/>
      <c r="Z45" s="225"/>
      <c r="AA45" s="225"/>
      <c r="AB45" s="225"/>
      <c r="AC45" s="226"/>
    </row>
    <row r="46" spans="1:29" ht="15" thickTop="1"/>
  </sheetData>
  <mergeCells count="10">
    <mergeCell ref="L41:V45"/>
    <mergeCell ref="X34:AC39"/>
    <mergeCell ref="L2:V4"/>
    <mergeCell ref="A1:J8"/>
    <mergeCell ref="A32:J33"/>
    <mergeCell ref="L7:V8"/>
    <mergeCell ref="L11:V12"/>
    <mergeCell ref="L15:V19"/>
    <mergeCell ref="L26:V28"/>
    <mergeCell ref="L32:V37"/>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38FC5-852A-4F17-881A-8CF2CCB5D7F3}">
  <dimension ref="A1:U4"/>
  <sheetViews>
    <sheetView zoomScale="70" zoomScaleNormal="70" workbookViewId="0">
      <selection activeCell="L1" sqref="L1:U4"/>
    </sheetView>
  </sheetViews>
  <sheetFormatPr defaultRowHeight="14.25"/>
  <sheetData>
    <row r="1" spans="1:21" ht="51.4" customHeight="1">
      <c r="A1" s="334" t="s">
        <v>420</v>
      </c>
      <c r="B1" s="334"/>
      <c r="C1" s="334"/>
      <c r="D1" s="334"/>
      <c r="E1" s="334"/>
      <c r="F1" s="334"/>
      <c r="G1" s="334"/>
      <c r="H1" s="334"/>
      <c r="I1" s="334"/>
      <c r="J1" s="334"/>
      <c r="L1" s="334" t="s">
        <v>621</v>
      </c>
      <c r="M1" s="334"/>
      <c r="N1" s="334"/>
      <c r="O1" s="334"/>
      <c r="P1" s="334"/>
      <c r="Q1" s="334"/>
      <c r="R1" s="334"/>
      <c r="S1" s="334"/>
      <c r="T1" s="334"/>
      <c r="U1" s="334"/>
    </row>
    <row r="2" spans="1:21" ht="9.1999999999999993" customHeight="1">
      <c r="A2" s="334"/>
      <c r="B2" s="334"/>
      <c r="C2" s="334"/>
      <c r="D2" s="334"/>
      <c r="E2" s="334"/>
      <c r="F2" s="334"/>
      <c r="G2" s="334"/>
      <c r="H2" s="334"/>
      <c r="I2" s="334"/>
      <c r="J2" s="334"/>
      <c r="L2" s="334"/>
      <c r="M2" s="334"/>
      <c r="N2" s="334"/>
      <c r="O2" s="334"/>
      <c r="P2" s="334"/>
      <c r="Q2" s="334"/>
      <c r="R2" s="334"/>
      <c r="S2" s="334"/>
      <c r="T2" s="334"/>
      <c r="U2" s="334"/>
    </row>
    <row r="3" spans="1:21">
      <c r="A3" s="334"/>
      <c r="B3" s="334"/>
      <c r="C3" s="334"/>
      <c r="D3" s="334"/>
      <c r="E3" s="334"/>
      <c r="F3" s="334"/>
      <c r="G3" s="334"/>
      <c r="H3" s="334"/>
      <c r="I3" s="334"/>
      <c r="J3" s="334"/>
      <c r="L3" s="334"/>
      <c r="M3" s="334"/>
      <c r="N3" s="334"/>
      <c r="O3" s="334"/>
      <c r="P3" s="334"/>
      <c r="Q3" s="334"/>
      <c r="R3" s="334"/>
      <c r="S3" s="334"/>
      <c r="T3" s="334"/>
      <c r="U3" s="334"/>
    </row>
    <row r="4" spans="1:21" ht="5.85" customHeight="1">
      <c r="A4" s="334"/>
      <c r="B4" s="334"/>
      <c r="C4" s="334"/>
      <c r="D4" s="334"/>
      <c r="E4" s="334"/>
      <c r="F4" s="334"/>
      <c r="G4" s="334"/>
      <c r="H4" s="334"/>
      <c r="I4" s="334"/>
      <c r="J4" s="334"/>
      <c r="L4" s="334"/>
      <c r="M4" s="334"/>
      <c r="N4" s="334"/>
      <c r="O4" s="334"/>
      <c r="P4" s="334"/>
      <c r="Q4" s="334"/>
      <c r="R4" s="334"/>
      <c r="S4" s="334"/>
      <c r="T4" s="334"/>
      <c r="U4" s="334"/>
    </row>
  </sheetData>
  <mergeCells count="2">
    <mergeCell ref="A1:J4"/>
    <mergeCell ref="L1:U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7A7A3-5FC5-4D3E-8780-2BDAD635FB28}">
  <dimension ref="A1"/>
  <sheetViews>
    <sheetView zoomScale="30" zoomScaleNormal="30" workbookViewId="0"/>
  </sheetViews>
  <sheetFormatPr defaultRowHeight="14.25"/>
  <sheetData>
    <row r="1" spans="1:1" ht="15">
      <c r="A1" s="194" t="s">
        <v>618</v>
      </c>
    </row>
  </sheetData>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FC4772-93A8-4B83-93D5-9F73DBC5EEAB}">
  <dimension ref="A1:U9"/>
  <sheetViews>
    <sheetView zoomScale="80" zoomScaleNormal="80" workbookViewId="0">
      <selection sqref="A1:H9"/>
    </sheetView>
  </sheetViews>
  <sheetFormatPr defaultRowHeight="14.25"/>
  <sheetData>
    <row r="1" spans="1:21" ht="14.45" customHeight="1">
      <c r="A1" s="335" t="s">
        <v>620</v>
      </c>
      <c r="B1" s="335"/>
      <c r="C1" s="335"/>
      <c r="D1" s="335"/>
      <c r="E1" s="335"/>
      <c r="F1" s="335"/>
      <c r="G1" s="335"/>
      <c r="H1" s="335"/>
      <c r="N1" s="336" t="s">
        <v>668</v>
      </c>
      <c r="O1" s="336"/>
      <c r="P1" s="336"/>
      <c r="Q1" s="336"/>
      <c r="R1" s="336"/>
      <c r="S1" s="336"/>
      <c r="T1" s="336"/>
      <c r="U1" s="336"/>
    </row>
    <row r="2" spans="1:21">
      <c r="A2" s="335"/>
      <c r="B2" s="335"/>
      <c r="C2" s="335"/>
      <c r="D2" s="335"/>
      <c r="E2" s="335"/>
      <c r="F2" s="335"/>
      <c r="G2" s="335"/>
      <c r="H2" s="335"/>
      <c r="N2" s="336"/>
      <c r="O2" s="336"/>
      <c r="P2" s="336"/>
      <c r="Q2" s="336"/>
      <c r="R2" s="336"/>
      <c r="S2" s="336"/>
      <c r="T2" s="336"/>
      <c r="U2" s="336"/>
    </row>
    <row r="3" spans="1:21">
      <c r="A3" s="335"/>
      <c r="B3" s="335"/>
      <c r="C3" s="335"/>
      <c r="D3" s="335"/>
      <c r="E3" s="335"/>
      <c r="F3" s="335"/>
      <c r="G3" s="335"/>
      <c r="H3" s="335"/>
      <c r="N3" s="336"/>
      <c r="O3" s="336"/>
      <c r="P3" s="336"/>
      <c r="Q3" s="336"/>
      <c r="R3" s="336"/>
      <c r="S3" s="336"/>
      <c r="T3" s="336"/>
      <c r="U3" s="336"/>
    </row>
    <row r="4" spans="1:21">
      <c r="A4" s="335"/>
      <c r="B4" s="335"/>
      <c r="C4" s="335"/>
      <c r="D4" s="335"/>
      <c r="E4" s="335"/>
      <c r="F4" s="335"/>
      <c r="G4" s="335"/>
      <c r="H4" s="335"/>
      <c r="N4" s="336"/>
      <c r="O4" s="336"/>
      <c r="P4" s="336"/>
      <c r="Q4" s="336"/>
      <c r="R4" s="336"/>
      <c r="S4" s="336"/>
      <c r="T4" s="336"/>
      <c r="U4" s="336"/>
    </row>
    <row r="5" spans="1:21">
      <c r="A5" s="335"/>
      <c r="B5" s="335"/>
      <c r="C5" s="335"/>
      <c r="D5" s="335"/>
      <c r="E5" s="335"/>
      <c r="F5" s="335"/>
      <c r="G5" s="335"/>
      <c r="H5" s="335"/>
      <c r="N5" s="336"/>
      <c r="O5" s="336"/>
      <c r="P5" s="336"/>
      <c r="Q5" s="336"/>
      <c r="R5" s="336"/>
      <c r="S5" s="336"/>
      <c r="T5" s="336"/>
      <c r="U5" s="336"/>
    </row>
    <row r="6" spans="1:21">
      <c r="A6" s="335"/>
      <c r="B6" s="335"/>
      <c r="C6" s="335"/>
      <c r="D6" s="335"/>
      <c r="E6" s="335"/>
      <c r="F6" s="335"/>
      <c r="G6" s="335"/>
      <c r="H6" s="335"/>
      <c r="N6" s="336"/>
      <c r="O6" s="336"/>
      <c r="P6" s="336"/>
      <c r="Q6" s="336"/>
      <c r="R6" s="336"/>
      <c r="S6" s="336"/>
      <c r="T6" s="336"/>
      <c r="U6" s="336"/>
    </row>
    <row r="7" spans="1:21">
      <c r="A7" s="335"/>
      <c r="B7" s="335"/>
      <c r="C7" s="335"/>
      <c r="D7" s="335"/>
      <c r="E7" s="335"/>
      <c r="F7" s="335"/>
      <c r="G7" s="335"/>
      <c r="H7" s="335"/>
      <c r="N7" s="336"/>
      <c r="O7" s="336"/>
      <c r="P7" s="336"/>
      <c r="Q7" s="336"/>
      <c r="R7" s="336"/>
      <c r="S7" s="336"/>
      <c r="T7" s="336"/>
      <c r="U7" s="336"/>
    </row>
    <row r="8" spans="1:21">
      <c r="A8" s="335"/>
      <c r="B8" s="335"/>
      <c r="C8" s="335"/>
      <c r="D8" s="335"/>
      <c r="E8" s="335"/>
      <c r="F8" s="335"/>
      <c r="G8" s="335"/>
      <c r="H8" s="335"/>
      <c r="N8" s="336"/>
      <c r="O8" s="336"/>
      <c r="P8" s="336"/>
      <c r="Q8" s="336"/>
      <c r="R8" s="336"/>
      <c r="S8" s="336"/>
      <c r="T8" s="336"/>
      <c r="U8" s="336"/>
    </row>
    <row r="9" spans="1:21">
      <c r="A9" s="335"/>
      <c r="B9" s="335"/>
      <c r="C9" s="335"/>
      <c r="D9" s="335"/>
      <c r="E9" s="335"/>
      <c r="F9" s="335"/>
      <c r="G9" s="335"/>
      <c r="H9" s="335"/>
      <c r="N9" s="336"/>
      <c r="O9" s="336"/>
      <c r="P9" s="336"/>
      <c r="Q9" s="336"/>
      <c r="R9" s="336"/>
      <c r="S9" s="336"/>
      <c r="T9" s="336"/>
      <c r="U9" s="336"/>
    </row>
  </sheetData>
  <mergeCells count="2">
    <mergeCell ref="A1:H9"/>
    <mergeCell ref="N1:U9"/>
  </mergeCells>
  <pageMargins left="0.7" right="0.7" top="0.75" bottom="0.75" header="0.3" footer="0.3"/>
  <pageSetup orientation="portrait" horizontalDpi="4294967293" verticalDpi="0"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4A9B3-6798-47DB-A054-81258DEF31EB}">
  <dimension ref="B1:AM165"/>
  <sheetViews>
    <sheetView zoomScale="50" zoomScaleNormal="50" workbookViewId="0">
      <selection activeCell="N32" sqref="N32"/>
    </sheetView>
  </sheetViews>
  <sheetFormatPr defaultColWidth="7.875" defaultRowHeight="12.75" outlineLevelRow="1"/>
  <cols>
    <col min="1" max="1" width="7.875" style="10"/>
    <col min="2" max="2" width="37.875" style="10" customWidth="1"/>
    <col min="3" max="3" width="14.125" style="10" customWidth="1"/>
    <col min="4" max="4" width="13.875" style="10" customWidth="1"/>
    <col min="5" max="5" width="21.125" style="10" customWidth="1"/>
    <col min="6" max="6" width="19.625" style="10" customWidth="1"/>
    <col min="7" max="7" width="14.875" style="10" customWidth="1"/>
    <col min="8" max="8" width="17.125" style="10" customWidth="1"/>
    <col min="9" max="9" width="19.875" style="10" customWidth="1"/>
    <col min="10" max="10" width="23.625" style="10" customWidth="1"/>
    <col min="11" max="11" width="30.625" style="10" customWidth="1"/>
    <col min="12" max="12" width="19.125" style="10" customWidth="1"/>
    <col min="13" max="13" width="14.125" style="10" customWidth="1"/>
    <col min="14" max="14" width="27" style="10" customWidth="1"/>
    <col min="15" max="15" width="23.75" style="10" customWidth="1"/>
    <col min="16" max="16" width="15.125" style="10" customWidth="1"/>
    <col min="17" max="17" width="14.75" style="10" bestFit="1" customWidth="1"/>
    <col min="18" max="18" width="12.875" style="10" customWidth="1"/>
    <col min="19" max="19" width="13" style="10" customWidth="1"/>
    <col min="20" max="22" width="11.375" style="10" customWidth="1"/>
    <col min="23" max="23" width="21.875" style="10" bestFit="1" customWidth="1"/>
    <col min="24" max="24" width="12.375" style="10" customWidth="1"/>
    <col min="25" max="25" width="11.75" style="10" customWidth="1"/>
    <col min="26" max="26" width="11.375" style="10" customWidth="1"/>
    <col min="27" max="27" width="11.875" style="10" customWidth="1"/>
    <col min="28" max="28" width="13" style="10" customWidth="1"/>
    <col min="29" max="29" width="13.375" style="10" customWidth="1"/>
    <col min="30" max="30" width="18.375" style="10" bestFit="1" customWidth="1"/>
    <col min="31" max="31" width="15.625" style="10" bestFit="1" customWidth="1"/>
    <col min="32" max="32" width="14.75" style="10" bestFit="1" customWidth="1"/>
    <col min="33" max="33" width="18.625" style="10" bestFit="1" customWidth="1"/>
    <col min="34" max="34" width="16" style="10" bestFit="1" customWidth="1"/>
    <col min="35" max="35" width="15" style="10" bestFit="1" customWidth="1"/>
    <col min="36" max="36" width="13.875" style="10" customWidth="1"/>
    <col min="37" max="37" width="12.625" style="10" customWidth="1"/>
    <col min="38" max="38" width="13.875" style="10" customWidth="1"/>
    <col min="39" max="39" width="12.875" style="10" customWidth="1"/>
    <col min="40" max="40" width="10.875" style="10" customWidth="1"/>
    <col min="41" max="41" width="12.375" style="10" customWidth="1"/>
    <col min="42" max="42" width="10.25" style="10" customWidth="1"/>
    <col min="43" max="44" width="10.125" style="10" customWidth="1"/>
    <col min="45" max="50" width="7.875" style="10"/>
    <col min="51" max="51" width="18.375" style="10" bestFit="1" customWidth="1"/>
    <col min="52" max="53" width="15.625" style="10" bestFit="1" customWidth="1"/>
    <col min="54" max="54" width="18.375" style="10" bestFit="1" customWidth="1"/>
    <col min="55" max="55" width="13.875" style="10" bestFit="1" customWidth="1"/>
    <col min="56" max="56" width="18.125" style="10" bestFit="1" customWidth="1"/>
    <col min="57" max="57" width="18.375" style="10" bestFit="1" customWidth="1"/>
    <col min="58" max="58" width="11.125" style="10" bestFit="1" customWidth="1"/>
    <col min="59" max="71" width="7.875" style="10"/>
    <col min="72" max="72" width="18.375" style="10" bestFit="1" customWidth="1"/>
    <col min="73" max="73" width="15.625" style="10" bestFit="1" customWidth="1"/>
    <col min="74" max="74" width="14.125" style="10" bestFit="1" customWidth="1"/>
    <col min="75" max="75" width="7.875" style="10"/>
    <col min="76" max="76" width="9.875" style="10" customWidth="1"/>
    <col min="77" max="77" width="10.25" style="10" customWidth="1"/>
    <col min="78" max="16384" width="7.875" style="10"/>
  </cols>
  <sheetData>
    <row r="1" spans="2:23" ht="17.25" customHeight="1" thickBot="1"/>
    <row r="2" spans="2:23" ht="26.25" customHeight="1" thickBot="1">
      <c r="B2" s="404" t="s">
        <v>421</v>
      </c>
      <c r="C2" s="405"/>
      <c r="D2" s="405"/>
      <c r="E2" s="405"/>
      <c r="F2" s="405"/>
      <c r="G2" s="406"/>
      <c r="J2" s="11" t="s">
        <v>422</v>
      </c>
      <c r="L2" s="407" t="s">
        <v>423</v>
      </c>
      <c r="M2" s="408"/>
      <c r="N2" s="408"/>
      <c r="O2" s="408"/>
      <c r="P2" s="408"/>
      <c r="Q2" s="408"/>
      <c r="R2" s="408"/>
      <c r="S2" s="408"/>
      <c r="T2" s="408"/>
      <c r="U2" s="408"/>
      <c r="V2" s="409"/>
      <c r="W2" s="12"/>
    </row>
    <row r="3" spans="2:23" ht="26.25" customHeight="1" thickBot="1">
      <c r="B3" s="13" t="s">
        <v>424</v>
      </c>
      <c r="C3" s="14">
        <v>45661</v>
      </c>
      <c r="D3" s="15"/>
      <c r="G3" s="16"/>
      <c r="L3" s="410"/>
      <c r="M3" s="411"/>
      <c r="N3" s="411"/>
      <c r="O3" s="411"/>
      <c r="P3" s="411"/>
      <c r="Q3" s="411"/>
      <c r="R3" s="411"/>
      <c r="S3" s="411"/>
      <c r="T3" s="411"/>
      <c r="U3" s="411"/>
      <c r="V3" s="412"/>
      <c r="W3" s="12"/>
    </row>
    <row r="4" spans="2:23" ht="26.25" customHeight="1">
      <c r="B4" s="17" t="s">
        <v>425</v>
      </c>
      <c r="C4" s="18" t="s">
        <v>426</v>
      </c>
    </row>
    <row r="5" spans="2:23" ht="26.25" customHeight="1">
      <c r="B5" s="13" t="s">
        <v>427</v>
      </c>
      <c r="C5" s="19" t="s">
        <v>428</v>
      </c>
      <c r="D5" s="20"/>
      <c r="E5" s="21"/>
      <c r="F5" s="16"/>
      <c r="G5" s="16"/>
      <c r="J5" s="413" t="s">
        <v>429</v>
      </c>
      <c r="K5" s="414"/>
      <c r="L5" s="414"/>
      <c r="M5" s="414"/>
      <c r="N5" s="414"/>
      <c r="O5" s="415"/>
    </row>
    <row r="6" spans="2:23" ht="26.25" customHeight="1">
      <c r="C6" s="422" t="s">
        <v>430</v>
      </c>
      <c r="D6" s="422"/>
      <c r="E6" s="22"/>
      <c r="F6" s="22"/>
      <c r="G6" s="22"/>
      <c r="H6" s="22"/>
      <c r="I6" s="23"/>
      <c r="J6" s="416"/>
      <c r="K6" s="417"/>
      <c r="L6" s="417"/>
      <c r="M6" s="417"/>
      <c r="N6" s="417"/>
      <c r="O6" s="418"/>
      <c r="P6" s="23"/>
      <c r="Q6" s="23"/>
    </row>
    <row r="7" spans="2:23" ht="26.25" customHeight="1">
      <c r="B7" s="423" t="s">
        <v>431</v>
      </c>
      <c r="C7" s="424"/>
      <c r="D7" s="424"/>
      <c r="E7" s="424"/>
      <c r="F7" s="424"/>
      <c r="G7" s="425"/>
      <c r="H7" s="22"/>
      <c r="I7" s="23"/>
      <c r="J7" s="416"/>
      <c r="K7" s="417"/>
      <c r="L7" s="417"/>
      <c r="M7" s="417"/>
      <c r="N7" s="417"/>
      <c r="O7" s="418"/>
      <c r="P7" s="23"/>
      <c r="Q7" s="23"/>
    </row>
    <row r="8" spans="2:23" ht="22.9" customHeight="1">
      <c r="B8" s="426"/>
      <c r="C8" s="427"/>
      <c r="D8" s="427"/>
      <c r="E8" s="427"/>
      <c r="F8" s="427"/>
      <c r="G8" s="428"/>
      <c r="H8" s="22"/>
      <c r="I8" s="23"/>
      <c r="J8" s="419"/>
      <c r="K8" s="420"/>
      <c r="L8" s="420"/>
      <c r="M8" s="420"/>
      <c r="N8" s="420"/>
      <c r="O8" s="421"/>
      <c r="P8" s="23"/>
      <c r="Q8" s="23"/>
    </row>
    <row r="9" spans="2:23" ht="15.75" customHeight="1">
      <c r="B9" s="426"/>
      <c r="C9" s="427"/>
      <c r="D9" s="427"/>
      <c r="E9" s="427"/>
      <c r="F9" s="427"/>
      <c r="G9" s="428"/>
      <c r="H9" s="22"/>
      <c r="I9" s="23"/>
    </row>
    <row r="10" spans="2:23" ht="20.65" customHeight="1" thickBot="1">
      <c r="B10" s="429"/>
      <c r="C10" s="430"/>
      <c r="D10" s="430"/>
      <c r="E10" s="430"/>
      <c r="F10" s="430"/>
      <c r="G10" s="431"/>
      <c r="H10" s="23"/>
      <c r="I10" s="23"/>
    </row>
    <row r="11" spans="2:23" customFormat="1" ht="18.75" customHeight="1" thickBot="1">
      <c r="B11" s="23"/>
      <c r="C11" s="23"/>
      <c r="D11" s="23"/>
      <c r="E11" s="23"/>
      <c r="F11" s="23"/>
      <c r="G11" s="23"/>
      <c r="H11" s="23"/>
      <c r="I11" s="23"/>
      <c r="J11" s="432" t="s">
        <v>432</v>
      </c>
      <c r="K11" s="433"/>
      <c r="L11" s="433"/>
      <c r="M11" s="433"/>
      <c r="N11" s="433"/>
      <c r="O11" s="433"/>
      <c r="P11" s="434"/>
      <c r="Q11" s="10"/>
      <c r="R11" s="10"/>
      <c r="T11" s="10"/>
    </row>
    <row r="12" spans="2:23" customFormat="1" ht="21.75" customHeight="1">
      <c r="B12" s="24" t="s">
        <v>433</v>
      </c>
      <c r="C12" s="25"/>
      <c r="F12" s="10" t="s">
        <v>434</v>
      </c>
      <c r="H12" s="10"/>
      <c r="I12" s="10"/>
      <c r="J12" s="435" t="s">
        <v>435</v>
      </c>
      <c r="K12" s="436"/>
      <c r="L12" s="436"/>
      <c r="M12" s="436"/>
      <c r="N12" s="436"/>
      <c r="O12" s="436"/>
      <c r="P12" s="437"/>
      <c r="Q12" s="10"/>
      <c r="R12" s="10"/>
      <c r="S12" s="10"/>
    </row>
    <row r="13" spans="2:23" ht="21" customHeight="1" thickBot="1">
      <c r="J13" s="438" t="s">
        <v>436</v>
      </c>
      <c r="K13" s="439"/>
      <c r="L13" s="439"/>
      <c r="M13" s="439"/>
      <c r="N13" s="439"/>
      <c r="O13" s="439"/>
      <c r="P13" s="440"/>
    </row>
    <row r="14" spans="2:23" ht="22.15" customHeight="1" thickBot="1">
      <c r="B14" s="441" t="s">
        <v>437</v>
      </c>
      <c r="C14" s="442"/>
      <c r="D14" s="443"/>
      <c r="E14" s="26" t="s">
        <v>438</v>
      </c>
      <c r="H14" s="17"/>
      <c r="I14" s="17"/>
      <c r="J14" s="444" t="s">
        <v>439</v>
      </c>
      <c r="K14" s="445"/>
      <c r="L14" s="445"/>
      <c r="M14" s="445"/>
      <c r="N14" s="445"/>
      <c r="O14" s="445"/>
      <c r="P14" s="446"/>
      <c r="Q14" s="27"/>
    </row>
    <row r="15" spans="2:23" ht="18.75" thickBot="1">
      <c r="B15" s="28" t="s">
        <v>440</v>
      </c>
      <c r="C15" s="29"/>
      <c r="D15" s="30">
        <v>124</v>
      </c>
      <c r="E15" s="31"/>
      <c r="H15" s="32"/>
      <c r="I15" s="32"/>
      <c r="J15" s="33"/>
      <c r="K15" s="33"/>
      <c r="L15" s="33"/>
      <c r="M15" s="33"/>
      <c r="N15" s="33"/>
      <c r="O15" s="33"/>
      <c r="P15" s="33"/>
      <c r="Q15" s="33"/>
      <c r="R15" s="33"/>
    </row>
    <row r="16" spans="2:23" ht="18.75" thickBot="1">
      <c r="B16" s="34" t="s">
        <v>441</v>
      </c>
      <c r="C16" s="35"/>
      <c r="D16" s="36">
        <v>20</v>
      </c>
      <c r="E16" s="37"/>
      <c r="G16" s="38"/>
      <c r="H16" s="32"/>
      <c r="I16" s="32"/>
      <c r="J16" s="447" t="s">
        <v>442</v>
      </c>
      <c r="K16" s="448"/>
      <c r="L16" s="448"/>
      <c r="M16" s="448"/>
      <c r="N16" s="448"/>
      <c r="O16" s="448"/>
      <c r="P16" s="449"/>
      <c r="Q16" s="39" t="s">
        <v>438</v>
      </c>
      <c r="R16" s="33"/>
    </row>
    <row r="17" spans="2:39" ht="21.75" customHeight="1" thickBot="1">
      <c r="B17" s="40" t="s">
        <v>443</v>
      </c>
      <c r="C17" s="41"/>
      <c r="D17" s="42">
        <v>3.125</v>
      </c>
      <c r="E17" s="43">
        <v>4</v>
      </c>
      <c r="H17" s="44"/>
      <c r="I17" s="44"/>
      <c r="J17" s="45" t="s">
        <v>444</v>
      </c>
      <c r="K17" s="46"/>
      <c r="L17" s="46"/>
      <c r="M17" s="46"/>
      <c r="N17" s="46"/>
      <c r="O17" s="46"/>
      <c r="P17" s="47">
        <f>Q17</f>
        <v>25</v>
      </c>
      <c r="Q17" s="48">
        <v>25</v>
      </c>
    </row>
    <row r="18" spans="2:39" s="33" customFormat="1" ht="19.5" customHeight="1" thickBot="1">
      <c r="B18" s="401" t="s">
        <v>445</v>
      </c>
      <c r="C18" s="402"/>
      <c r="D18" s="402"/>
      <c r="E18" s="403"/>
      <c r="H18" s="49"/>
      <c r="I18" s="49"/>
      <c r="J18" s="45" t="s">
        <v>446</v>
      </c>
      <c r="K18" s="46"/>
      <c r="L18" s="46"/>
      <c r="M18" s="46"/>
      <c r="N18" s="50"/>
      <c r="O18" s="46"/>
      <c r="P18" s="47">
        <f>Q18</f>
        <v>0.2</v>
      </c>
      <c r="Q18" s="48">
        <v>0.2</v>
      </c>
      <c r="R18" s="10"/>
    </row>
    <row r="19" spans="2:39" s="33" customFormat="1" ht="18" customHeight="1" thickBot="1">
      <c r="B19" s="49"/>
      <c r="C19" s="49"/>
      <c r="J19" s="45" t="s">
        <v>447</v>
      </c>
      <c r="K19" s="46"/>
      <c r="L19" s="46"/>
      <c r="M19" s="46"/>
      <c r="N19" s="46"/>
      <c r="O19" s="46"/>
      <c r="P19" s="47">
        <f>Q19</f>
        <v>1</v>
      </c>
      <c r="Q19" s="48">
        <v>1</v>
      </c>
      <c r="R19" s="10"/>
    </row>
    <row r="20" spans="2:39" customFormat="1" ht="17.850000000000001" customHeight="1" thickBot="1">
      <c r="B20" s="377" t="s">
        <v>448</v>
      </c>
      <c r="C20" s="378"/>
      <c r="D20" s="379"/>
      <c r="E20" s="383" t="s">
        <v>449</v>
      </c>
      <c r="F20" s="384"/>
      <c r="G20" s="385"/>
      <c r="H20" s="10"/>
      <c r="I20" s="51"/>
      <c r="J20" s="386" t="s">
        <v>450</v>
      </c>
      <c r="K20" s="387"/>
      <c r="L20" s="387"/>
      <c r="M20" s="387"/>
      <c r="N20" s="387"/>
      <c r="O20" s="387"/>
      <c r="P20" s="387"/>
      <c r="Q20" s="388"/>
      <c r="R20" s="10"/>
      <c r="AH20" s="10"/>
      <c r="AI20" s="10"/>
      <c r="AJ20" s="10"/>
      <c r="AK20" s="10"/>
      <c r="AL20" s="10"/>
      <c r="AM20" s="10"/>
    </row>
    <row r="21" spans="2:39" ht="22.15" customHeight="1" thickBot="1">
      <c r="B21" s="380"/>
      <c r="C21" s="381"/>
      <c r="D21" s="382"/>
      <c r="E21" s="52" t="s">
        <v>451</v>
      </c>
      <c r="F21" s="53" t="s">
        <v>452</v>
      </c>
      <c r="G21" s="54" t="s">
        <v>453</v>
      </c>
      <c r="H21" s="32"/>
      <c r="I21" s="55"/>
    </row>
    <row r="22" spans="2:39" ht="22.15" customHeight="1">
      <c r="B22" s="28" t="s">
        <v>454</v>
      </c>
      <c r="C22" s="29"/>
      <c r="D22" s="56">
        <v>2.0952380952381E-4</v>
      </c>
      <c r="E22" s="56">
        <v>2.0952380952381E-4</v>
      </c>
      <c r="F22" s="57">
        <v>2.6390000000000002E-4</v>
      </c>
      <c r="G22" s="58">
        <v>2.0799999999999999E-4</v>
      </c>
      <c r="H22" s="32"/>
      <c r="I22" s="59"/>
      <c r="J22" s="60" t="s">
        <v>455</v>
      </c>
      <c r="K22" s="61"/>
      <c r="L22" s="62"/>
      <c r="M22" s="63" t="s">
        <v>456</v>
      </c>
      <c r="N22" s="64"/>
      <c r="O22" s="64"/>
      <c r="P22" s="65"/>
    </row>
    <row r="23" spans="2:39" customFormat="1" ht="21.75" thickBot="1">
      <c r="B23" s="34" t="s">
        <v>457</v>
      </c>
      <c r="C23" s="35"/>
      <c r="D23" s="56">
        <v>5.6699999999999997E-3</v>
      </c>
      <c r="E23" s="56">
        <v>5.6699999999999997E-3</v>
      </c>
      <c r="F23" s="66">
        <v>6.2500000000000003E-3</v>
      </c>
      <c r="G23" s="67">
        <v>4.9100000000000003E-3</v>
      </c>
      <c r="H23" s="68"/>
      <c r="I23" s="59"/>
      <c r="J23" s="69" t="s">
        <v>458</v>
      </c>
      <c r="K23" s="70"/>
      <c r="L23" s="71"/>
      <c r="M23" s="72" t="s">
        <v>459</v>
      </c>
      <c r="N23" s="73"/>
      <c r="O23" s="73"/>
      <c r="P23" s="74"/>
      <c r="Q23" s="10"/>
      <c r="R23" s="10"/>
      <c r="S23" s="10"/>
      <c r="AH23" s="10"/>
      <c r="AI23" s="10"/>
      <c r="AJ23" s="10"/>
      <c r="AK23" s="10"/>
      <c r="AL23" s="10"/>
      <c r="AM23" s="10"/>
    </row>
    <row r="24" spans="2:39" customFormat="1" ht="21.75" thickBot="1">
      <c r="B24" s="45" t="s">
        <v>460</v>
      </c>
      <c r="C24" s="75"/>
      <c r="D24" s="56">
        <v>21000</v>
      </c>
      <c r="E24" s="56">
        <v>21000</v>
      </c>
      <c r="F24" s="66">
        <v>30000</v>
      </c>
      <c r="G24" s="67">
        <v>26500</v>
      </c>
      <c r="H24" s="32"/>
      <c r="I24" s="59"/>
      <c r="J24" s="76" t="s">
        <v>461</v>
      </c>
      <c r="K24" s="73"/>
      <c r="L24" s="73"/>
      <c r="M24" s="73"/>
      <c r="N24" s="73"/>
      <c r="O24" s="73"/>
      <c r="P24" s="74"/>
      <c r="Q24" s="10"/>
      <c r="R24" s="10"/>
      <c r="S24" s="10"/>
      <c r="AH24" s="10"/>
      <c r="AI24" s="10"/>
      <c r="AJ24" s="10"/>
      <c r="AK24" s="10"/>
      <c r="AL24" s="10"/>
      <c r="AM24" s="10"/>
    </row>
    <row r="25" spans="2:39" customFormat="1" ht="21.75" customHeight="1" thickBot="1">
      <c r="B25" s="34" t="s">
        <v>462</v>
      </c>
      <c r="C25" s="35"/>
      <c r="D25" s="56">
        <v>3.6953052826068707E-2</v>
      </c>
      <c r="E25" s="56">
        <v>3.6953052826068707E-2</v>
      </c>
      <c r="F25" s="66">
        <v>4.2254300000000002E-2</v>
      </c>
      <c r="G25" s="67">
        <v>4.24E-2</v>
      </c>
      <c r="H25" s="32"/>
      <c r="I25" s="59"/>
      <c r="J25" s="389" t="s">
        <v>463</v>
      </c>
      <c r="K25" s="390"/>
      <c r="L25" s="390"/>
      <c r="M25" s="390"/>
      <c r="N25" s="390"/>
      <c r="O25" s="390"/>
      <c r="P25" s="391"/>
      <c r="Q25" s="10"/>
      <c r="R25" s="10"/>
      <c r="S25" s="10"/>
      <c r="T25" s="77"/>
      <c r="AH25" s="10"/>
      <c r="AI25" s="10"/>
      <c r="AJ25" s="10"/>
      <c r="AK25" s="10"/>
      <c r="AL25" s="10"/>
      <c r="AM25" s="10"/>
    </row>
    <row r="26" spans="2:39" ht="15.75" customHeight="1" thickBot="1">
      <c r="B26" s="40" t="s">
        <v>464</v>
      </c>
      <c r="C26" s="41"/>
      <c r="D26" s="56">
        <f>+D24*D22</f>
        <v>4.4000000000000101</v>
      </c>
      <c r="E26" s="56">
        <f>+E24*E22</f>
        <v>4.4000000000000101</v>
      </c>
      <c r="F26" s="66">
        <f>+F24*F22</f>
        <v>7.9170000000000007</v>
      </c>
      <c r="G26" s="67">
        <v>5.5</v>
      </c>
      <c r="H26" s="32"/>
      <c r="I26" s="59"/>
      <c r="J26" s="78"/>
      <c r="K26" s="78"/>
      <c r="L26" s="78"/>
      <c r="M26" s="78"/>
      <c r="N26" s="78"/>
      <c r="O26" s="78"/>
      <c r="P26" s="78"/>
    </row>
    <row r="27" spans="2:39" customFormat="1" ht="19.5" customHeight="1" thickBot="1">
      <c r="B27" s="79" t="s">
        <v>465</v>
      </c>
      <c r="C27" s="80"/>
      <c r="D27" s="80"/>
      <c r="E27" s="80"/>
      <c r="F27" s="81"/>
      <c r="G27" s="81"/>
      <c r="H27" s="32"/>
      <c r="I27" s="82"/>
      <c r="J27" s="392" t="s">
        <v>466</v>
      </c>
      <c r="K27" s="393"/>
      <c r="L27" s="393"/>
      <c r="M27" s="393"/>
      <c r="N27" s="393"/>
      <c r="O27" s="393"/>
      <c r="P27" s="393"/>
      <c r="Q27" s="393"/>
      <c r="R27" s="393"/>
      <c r="S27" s="393"/>
      <c r="T27" s="393"/>
      <c r="U27" s="393"/>
      <c r="V27" s="394"/>
      <c r="AH27" s="10"/>
      <c r="AI27" s="10"/>
      <c r="AJ27" s="10"/>
      <c r="AK27" s="10"/>
      <c r="AL27" s="10"/>
      <c r="AM27" s="10"/>
    </row>
    <row r="28" spans="2:39" customFormat="1" ht="20.65" customHeight="1">
      <c r="D28" s="83"/>
      <c r="E28" s="84"/>
      <c r="J28" s="395"/>
      <c r="K28" s="396"/>
      <c r="L28" s="396"/>
      <c r="M28" s="396"/>
      <c r="N28" s="396"/>
      <c r="O28" s="396"/>
      <c r="P28" s="396"/>
      <c r="Q28" s="396"/>
      <c r="R28" s="396"/>
      <c r="S28" s="396"/>
      <c r="T28" s="396"/>
      <c r="U28" s="396"/>
      <c r="V28" s="397"/>
      <c r="AH28" s="10"/>
      <c r="AI28" s="10"/>
      <c r="AJ28" s="10"/>
      <c r="AK28" s="10"/>
      <c r="AL28" s="10"/>
      <c r="AM28" s="10"/>
    </row>
    <row r="29" spans="2:39" customFormat="1" ht="23.25">
      <c r="B29" s="86" t="s">
        <v>467</v>
      </c>
      <c r="C29" s="10"/>
      <c r="D29" s="10"/>
      <c r="E29" s="10"/>
      <c r="J29" s="398"/>
      <c r="K29" s="399"/>
      <c r="L29" s="399"/>
      <c r="M29" s="399"/>
      <c r="N29" s="399"/>
      <c r="O29" s="399"/>
      <c r="P29" s="399"/>
      <c r="Q29" s="399"/>
      <c r="R29" s="399"/>
      <c r="S29" s="399"/>
      <c r="T29" s="399"/>
      <c r="U29" s="399"/>
      <c r="V29" s="400"/>
      <c r="AH29" s="10"/>
      <c r="AI29" s="10"/>
      <c r="AJ29" s="10"/>
      <c r="AK29" s="10"/>
      <c r="AL29" s="10"/>
      <c r="AM29" s="10"/>
    </row>
    <row r="30" spans="2:39" customFormat="1" ht="24" thickBot="1">
      <c r="B30" s="86"/>
      <c r="J30" s="85"/>
      <c r="K30" s="85"/>
      <c r="L30" s="85"/>
      <c r="M30" s="85"/>
      <c r="N30" s="85"/>
      <c r="O30" s="85"/>
      <c r="P30" s="85"/>
      <c r="Q30" s="85"/>
      <c r="R30" s="85"/>
      <c r="S30" s="85"/>
      <c r="T30" s="85"/>
      <c r="U30" s="85"/>
      <c r="V30" s="85"/>
      <c r="AH30" s="10"/>
      <c r="AI30" s="10"/>
      <c r="AJ30" s="10"/>
      <c r="AK30" s="10"/>
      <c r="AL30" s="10"/>
      <c r="AM30" s="10"/>
    </row>
    <row r="31" spans="2:39" customFormat="1" ht="21" thickBot="1">
      <c r="B31" s="87" t="s">
        <v>468</v>
      </c>
      <c r="C31" s="88">
        <f>+D17/D25</f>
        <v>84.566761363636346</v>
      </c>
      <c r="D31" s="89">
        <f>+C31*100/(24*60*60)</f>
        <v>9.7878196022727251E-2</v>
      </c>
      <c r="J31" s="85"/>
      <c r="K31" s="85"/>
      <c r="L31" s="85"/>
      <c r="M31" s="85"/>
      <c r="N31" s="85"/>
      <c r="O31" s="85"/>
      <c r="P31" s="85"/>
      <c r="Q31" s="85"/>
      <c r="R31" s="85"/>
      <c r="S31" s="85"/>
      <c r="T31" s="85"/>
      <c r="U31" s="85"/>
      <c r="V31" s="85"/>
      <c r="AH31" s="10"/>
      <c r="AI31" s="10"/>
      <c r="AJ31" s="10"/>
      <c r="AK31" s="10"/>
      <c r="AL31" s="10"/>
      <c r="AM31" s="10"/>
    </row>
    <row r="32" spans="2:39" customFormat="1" ht="23.25">
      <c r="B32" s="86"/>
      <c r="J32" s="85"/>
      <c r="K32" s="85"/>
      <c r="L32" s="85"/>
      <c r="M32" s="85"/>
      <c r="N32" s="85"/>
      <c r="O32" s="85"/>
      <c r="P32" s="85"/>
      <c r="Q32" s="85"/>
      <c r="R32" s="85"/>
      <c r="S32" s="85"/>
      <c r="T32" s="85"/>
      <c r="U32" s="85"/>
      <c r="V32" s="85"/>
      <c r="AH32" s="10"/>
      <c r="AI32" s="10"/>
      <c r="AJ32" s="10"/>
      <c r="AK32" s="10"/>
      <c r="AL32" s="10"/>
      <c r="AM32" s="10"/>
    </row>
    <row r="33" spans="2:35" ht="20.25" customHeight="1"/>
    <row r="34" spans="2:35" ht="20.25">
      <c r="B34" s="367" t="s">
        <v>469</v>
      </c>
      <c r="C34" s="367"/>
      <c r="D34" s="367"/>
      <c r="E34" s="367"/>
      <c r="F34" s="367"/>
      <c r="G34" s="367"/>
      <c r="H34" s="367"/>
      <c r="I34" s="367"/>
      <c r="J34" s="367"/>
      <c r="K34" s="367"/>
      <c r="L34" s="367"/>
    </row>
    <row r="35" spans="2:35" outlineLevel="1"/>
    <row r="36" spans="2:35" outlineLevel="1"/>
    <row r="37" spans="2:35" ht="15.75" outlineLevel="1">
      <c r="N37" s="90" t="s">
        <v>470</v>
      </c>
      <c r="O37" s="368" t="s">
        <v>471</v>
      </c>
      <c r="P37" s="369"/>
      <c r="Q37" s="370"/>
      <c r="R37" s="371" t="s">
        <v>472</v>
      </c>
      <c r="S37" s="369"/>
      <c r="T37" s="372"/>
      <c r="U37" s="373" t="s">
        <v>473</v>
      </c>
      <c r="V37" s="374"/>
      <c r="W37" s="375"/>
      <c r="X37" s="362" t="s">
        <v>474</v>
      </c>
      <c r="Y37" s="363"/>
      <c r="Z37" s="376"/>
      <c r="AA37" s="359" t="s">
        <v>475</v>
      </c>
      <c r="AB37" s="360"/>
      <c r="AC37" s="361"/>
      <c r="AD37" s="362" t="s">
        <v>476</v>
      </c>
      <c r="AE37" s="363"/>
      <c r="AF37" s="364"/>
      <c r="AG37" s="365" t="s">
        <v>477</v>
      </c>
      <c r="AH37" s="360"/>
      <c r="AI37" s="366"/>
    </row>
    <row r="38" spans="2:35" ht="15.75" outlineLevel="1">
      <c r="N38" s="91" t="s">
        <v>440</v>
      </c>
      <c r="O38" s="347"/>
      <c r="P38" s="348"/>
      <c r="Q38" s="349"/>
      <c r="R38" s="347"/>
      <c r="S38" s="348"/>
      <c r="T38" s="349"/>
      <c r="U38" s="347"/>
      <c r="V38" s="348"/>
      <c r="W38" s="349"/>
      <c r="X38" s="347"/>
      <c r="Y38" s="348"/>
      <c r="Z38" s="349"/>
      <c r="AA38" s="347"/>
      <c r="AB38" s="348"/>
      <c r="AC38" s="349"/>
      <c r="AD38" s="347"/>
      <c r="AE38" s="348"/>
      <c r="AF38" s="349"/>
      <c r="AG38" s="347"/>
      <c r="AH38" s="348"/>
      <c r="AI38" s="349"/>
    </row>
    <row r="39" spans="2:35" ht="20.25" outlineLevel="1">
      <c r="B39" s="356" t="s">
        <v>469</v>
      </c>
      <c r="C39" s="357"/>
      <c r="D39" s="357"/>
      <c r="E39" s="357"/>
      <c r="F39" s="357"/>
      <c r="G39" s="357"/>
      <c r="H39" s="357"/>
      <c r="I39" s="357"/>
      <c r="J39" s="357"/>
      <c r="K39" s="357"/>
      <c r="L39" s="358"/>
      <c r="N39" s="90" t="s">
        <v>478</v>
      </c>
      <c r="O39" s="347"/>
      <c r="P39" s="348"/>
      <c r="Q39" s="349"/>
      <c r="R39" s="347"/>
      <c r="S39" s="348"/>
      <c r="T39" s="349"/>
      <c r="U39" s="347"/>
      <c r="V39" s="348"/>
      <c r="W39" s="349"/>
      <c r="X39" s="347"/>
      <c r="Y39" s="348"/>
      <c r="Z39" s="349"/>
      <c r="AA39" s="347"/>
      <c r="AB39" s="348"/>
      <c r="AC39" s="349"/>
      <c r="AD39" s="347"/>
      <c r="AE39" s="348"/>
      <c r="AF39" s="349"/>
      <c r="AG39" s="347"/>
      <c r="AH39" s="348"/>
      <c r="AI39" s="349"/>
    </row>
    <row r="40" spans="2:35" ht="16.5" outlineLevel="1" thickBot="1">
      <c r="B40" s="111"/>
      <c r="C40" s="112"/>
      <c r="D40" s="112"/>
      <c r="E40" s="350" t="s">
        <v>479</v>
      </c>
      <c r="F40" s="351"/>
      <c r="G40" s="351"/>
      <c r="H40" s="352"/>
      <c r="I40" s="353" t="s">
        <v>480</v>
      </c>
      <c r="J40" s="354"/>
      <c r="K40" s="354"/>
      <c r="L40" s="355"/>
      <c r="N40" s="90" t="s">
        <v>481</v>
      </c>
      <c r="O40" s="337"/>
      <c r="P40" s="338"/>
      <c r="Q40" s="339"/>
      <c r="R40" s="337"/>
      <c r="S40" s="338"/>
      <c r="T40" s="339"/>
      <c r="U40" s="337"/>
      <c r="V40" s="338"/>
      <c r="W40" s="339"/>
      <c r="X40" s="337"/>
      <c r="Y40" s="338"/>
      <c r="Z40" s="339"/>
      <c r="AA40" s="337"/>
      <c r="AB40" s="338"/>
      <c r="AC40" s="339"/>
      <c r="AD40" s="337"/>
      <c r="AE40" s="338"/>
      <c r="AF40" s="339"/>
      <c r="AG40" s="337"/>
      <c r="AH40" s="338"/>
      <c r="AI40" s="339"/>
    </row>
    <row r="41" spans="2:35" ht="21.75" outlineLevel="1" thickBot="1">
      <c r="B41" s="105" t="s">
        <v>482</v>
      </c>
      <c r="C41" s="105" t="s">
        <v>483</v>
      </c>
      <c r="D41" s="105" t="s">
        <v>484</v>
      </c>
      <c r="E41" s="113" t="s">
        <v>485</v>
      </c>
      <c r="F41" s="114" t="s">
        <v>486</v>
      </c>
      <c r="G41" s="114" t="s">
        <v>487</v>
      </c>
      <c r="H41" s="115" t="s">
        <v>488</v>
      </c>
      <c r="I41" s="116" t="s">
        <v>489</v>
      </c>
      <c r="J41" s="117" t="s">
        <v>486</v>
      </c>
      <c r="K41" s="117" t="s">
        <v>487</v>
      </c>
      <c r="L41" s="118" t="s">
        <v>488</v>
      </c>
      <c r="N41" s="98" t="s">
        <v>490</v>
      </c>
      <c r="O41" s="92" t="s">
        <v>491</v>
      </c>
      <c r="P41" s="93" t="s">
        <v>492</v>
      </c>
      <c r="Q41" s="94" t="s">
        <v>493</v>
      </c>
      <c r="R41" s="102" t="s">
        <v>491</v>
      </c>
      <c r="S41" s="106" t="s">
        <v>492</v>
      </c>
      <c r="T41" s="107" t="s">
        <v>493</v>
      </c>
      <c r="U41" s="102" t="s">
        <v>491</v>
      </c>
      <c r="V41" s="106" t="s">
        <v>492</v>
      </c>
      <c r="W41" s="107" t="s">
        <v>493</v>
      </c>
      <c r="X41" s="103" t="s">
        <v>491</v>
      </c>
      <c r="Y41" s="106" t="s">
        <v>492</v>
      </c>
      <c r="Z41" s="107" t="s">
        <v>493</v>
      </c>
      <c r="AA41" s="102" t="s">
        <v>491</v>
      </c>
      <c r="AB41" s="106" t="s">
        <v>492</v>
      </c>
      <c r="AC41" s="107" t="s">
        <v>493</v>
      </c>
      <c r="AD41" s="104" t="s">
        <v>491</v>
      </c>
      <c r="AE41" s="106" t="s">
        <v>492</v>
      </c>
      <c r="AF41" s="107" t="s">
        <v>493</v>
      </c>
      <c r="AG41" s="104" t="s">
        <v>491</v>
      </c>
      <c r="AH41" s="106" t="s">
        <v>492</v>
      </c>
      <c r="AI41" s="107" t="s">
        <v>493</v>
      </c>
    </row>
    <row r="42" spans="2:35" ht="15.75" outlineLevel="1" thickBot="1">
      <c r="B42" s="119" t="s">
        <v>494</v>
      </c>
      <c r="C42" s="120"/>
      <c r="D42" s="120"/>
      <c r="E42" s="120"/>
      <c r="F42" s="120"/>
      <c r="G42" s="120"/>
      <c r="H42" s="120"/>
      <c r="I42" s="121"/>
      <c r="J42" s="122"/>
      <c r="K42" s="122"/>
      <c r="L42" s="123"/>
      <c r="N42" s="119" t="s">
        <v>494</v>
      </c>
      <c r="O42" s="124"/>
      <c r="P42" s="124"/>
      <c r="Q42" s="124"/>
      <c r="R42" s="124"/>
      <c r="S42" s="124"/>
      <c r="T42" s="124"/>
      <c r="U42" s="124"/>
      <c r="V42" s="124"/>
      <c r="W42" s="124"/>
      <c r="X42" s="124"/>
      <c r="Y42" s="124"/>
      <c r="Z42" s="124"/>
      <c r="AA42" s="124"/>
      <c r="AB42" s="124"/>
      <c r="AC42" s="124"/>
      <c r="AD42" s="124"/>
      <c r="AE42" s="124"/>
      <c r="AF42" s="124"/>
      <c r="AG42" s="124"/>
      <c r="AH42" s="124"/>
      <c r="AI42" s="125"/>
    </row>
    <row r="43" spans="2:35" ht="15" outlineLevel="1">
      <c r="B43" s="126" t="s">
        <v>495</v>
      </c>
      <c r="C43" s="127">
        <f>'[2]Notes on C9-CPs and SCCPs'!N5</f>
        <v>-3.5205953379171557</v>
      </c>
      <c r="D43" s="128">
        <f>'[2]Notes on C9-CPs and SCCPs'!O5</f>
        <v>2513.5819999999999</v>
      </c>
      <c r="E43" s="129">
        <f>'[2]Notes on C9-CPs and SCCPs'!P5</f>
        <v>4.91</v>
      </c>
      <c r="F43" s="130">
        <f>10^'[2]Notes on C9-CPs and SCCPs'!U5</f>
        <v>275.42287033381683</v>
      </c>
      <c r="G43" s="131">
        <f>+(F43*$D$22*(1-EXP(-$D$15*$C$31/F43/$D$23)))</f>
        <v>5.7707649022323657E-2</v>
      </c>
      <c r="H43" s="132">
        <f t="shared" ref="H43:H51" si="0">10^(E43+LOG($P$18)-11.91)*$P$17/(10^(E43+LOG($P$18)-11.91)*$P$17+1)</f>
        <v>4.9999975000012507E-7</v>
      </c>
      <c r="I43" s="133">
        <f>+C43+D43/(273.15+$D$16)</f>
        <v>5.0537932003738213</v>
      </c>
      <c r="J43" s="134">
        <f>(10^(1.19*I43-3.57))</f>
        <v>277.98022905522726</v>
      </c>
      <c r="K43" s="131">
        <f>+(J43*$D$22*(1-EXP(-$D$15*$C$31/J43/$D$23)))</f>
        <v>5.8243476563952512E-2</v>
      </c>
      <c r="L43" s="132">
        <f>10^(I43+LOG($P$18)-11.91)*$P$17/(10^(I43+LOG($P$18)-11.91)*$P$17+1)</f>
        <v>6.9624630333227688E-7</v>
      </c>
      <c r="N43" s="126" t="s">
        <v>495</v>
      </c>
      <c r="O43" s="100">
        <f t="shared" ref="O43:O51" si="1">+((1*10^(1.19*($C43+$D43/(273.15+O$39))-3.57))*$D$22*(1-EXP(-O$38*(O$40/$D$25)/(1*10^(1.19*($C43+$D43/(273.15+O$39))-3.57))/$D$23)))*(1-(10^(($C43+$D43/(273.15+O$39))+LOG($P$18)-11.91)*$P$17/(10^(($C43+$D43/(273.15+O$39))+LOG($P$18)-11.91)*$P$17+1))+(10^(($C43+$D43/(273.15+O$39))+LOG($P$18)-11.91)*$P$17/(10^(($C43+$D43/(273.15+O$39))+LOG($P$18)-11.91)*$P$17+1))*$P$19)</f>
        <v>0</v>
      </c>
      <c r="P43" s="96">
        <v>0</v>
      </c>
      <c r="Q43" s="96" t="e">
        <f>P43/O43</f>
        <v>#DIV/0!</v>
      </c>
      <c r="R43" s="100">
        <f t="shared" ref="R43:R51" si="2">+((1*10^(1.19*($C43+$D43/(273.15+R$39))-3.57))*$D$22*(1-EXP(-R$38*(R$40/$D$25)/(1*10^(1.19*($C43+$D43/(273.15+R$39))-3.57))/$D$23)))*(1-(10^(($C43+$D43/(273.15+R$39))+LOG($P$18)-11.91)*$P$17/(10^(($C43+$D43/(273.15+R$39))+LOG($P$18)-11.91)*$P$17+1))+(10^(($C43+$D43/(273.15+R$39))+LOG($P$18)-11.91)*$P$17/(10^(($C43+$D43/(273.15+R$39))+LOG($P$18)-11.91)*$P$17+1))*$P$19)</f>
        <v>0</v>
      </c>
      <c r="S43" s="96">
        <v>0</v>
      </c>
      <c r="T43" s="109" t="e">
        <f t="shared" ref="T43:T98" si="3">S43/R43</f>
        <v>#DIV/0!</v>
      </c>
      <c r="U43" s="100">
        <f t="shared" ref="U43:U51" si="4">+((1*10^(1.19*($C43+$D43/(273.15+U$39))-3.57))*$D$22*(1-EXP(-U$38*(U$40/$D$25)/(1*10^(1.19*($C43+$D43/(273.15+U$39))-3.57))/$D$23)))*(1-(10^(($C43+$D43/(273.15+U$39))+LOG($P$18)-11.91)*$P$17/(10^(($C43+$D43/(273.15+U$39))+LOG($P$18)-11.91)*$P$17+1))+(10^(($C43+$D43/(273.15+U$39))+LOG($P$18)-11.91)*$P$17/(10^(($C43+$D43/(273.15+U$39))+LOG($P$18)-11.91)*$P$17+1))*$P$19)</f>
        <v>0</v>
      </c>
      <c r="V43" s="96">
        <v>0</v>
      </c>
      <c r="W43" s="109" t="e">
        <f t="shared" ref="W43:W98" si="5">V43/U43</f>
        <v>#DIV/0!</v>
      </c>
      <c r="X43" s="100">
        <f t="shared" ref="X43:X51" si="6">+((1*10^(1.19*($C43+$D43/(273.15+X$39))-3.57))*$D$22*(1-EXP(-X$38*(X$40/$D$25)/(1*10^(1.19*($C43+$D43/(273.15+X$39))-3.57))/$D$23)))*(1-(10^(($C43+$D43/(273.15+R$39))+LOG($P$18)-11.91)*$P$17/(10^(($C43+$D43/(273.15+X$39))+LOG($P$18)-11.91)*$P$17+1))+(10^(($C43+$D43/(273.15+X$39))+LOG($P$18)-11.91)*$P$17/(10^(($C43+$D43/(273.15+X$39))+LOG($P$18)-11.91)*$P$17+1))*$P$19)</f>
        <v>0</v>
      </c>
      <c r="Y43" s="96">
        <v>0</v>
      </c>
      <c r="Z43" s="109" t="e">
        <f t="shared" ref="Z43:Z98" si="7">Y43/X43</f>
        <v>#DIV/0!</v>
      </c>
      <c r="AA43" s="100">
        <f t="shared" ref="AA43:AA51" si="8">+((1*10^(1.19*($C43+$D43/(273.15+AA$39))-3.57))*$D$22*(1-EXP(-AA$38*(AA$40/$D$25)/(1*10^(1.19*($C43+$D43/(273.15+AA$39))-3.57))/$D$23)))*(1-(10^(($C43+$D43/(273.15+AA$39))+LOG($P$18)-11.91)*$P$17/(10^(($C43+$D43/(273.15+AA$39))+LOG($P$18)-11.91)*$P$17+1))+(10^(($C43+$D43/(273.15+AA$39))+LOG($P$18)-11.91)*$P$17/(10^(($C43+$D43/(273.15+AA$39))+LOG($P$18)-11.91)*$P$17+1))*$P$19)</f>
        <v>0</v>
      </c>
      <c r="AB43" s="96">
        <v>0</v>
      </c>
      <c r="AC43" s="109" t="e">
        <f>AB43/AA43</f>
        <v>#DIV/0!</v>
      </c>
      <c r="AD43" s="100">
        <f t="shared" ref="AD43:AD51" si="9">+((1*10^(1.19*($C43+$D43/(273.15+AD$39))-3.57))*$D$22*(1-EXP(-AD$38*(AD$40/$D$25)/(1*10^(1.19*($C43+$D43/(273.15+AD$39))-3.57))/$D$23)))*(1-(10^(($C43+$D43/(273.15+AD$39))+LOG($P$18)-11.91)*$P$17/(10^(($C43+$D43/(273.15+AD$39))+LOG($P$18)-11.91)*$P$17+1))+(10^(($C43+$D43/(273.15+AD$39))+LOG($P$18)-11.91)*$P$17/(10^(($C43+$D43/(273.15+AD$39))+LOG($P$18)-11.91)*$P$17+1))*$P$19)</f>
        <v>0</v>
      </c>
      <c r="AE43" s="96">
        <v>0</v>
      </c>
      <c r="AF43" s="109" t="e">
        <f t="shared" ref="AF43:AF98" si="10">AE43/AD43</f>
        <v>#DIV/0!</v>
      </c>
      <c r="AG43" s="100">
        <f t="shared" ref="AG43:AG51" si="11">+((1*10^(1.19*($C43+$D43/(273.15+AG$39))-3.57))*$D$22*(1-EXP(-AG$38*(AG$40/$D$25)/(1*10^(1.19*($C43+$D43/(273.15+AG$39))-3.57))/$D$23)))*(1-(10^(($C43+$D43/(273.15+AG$39))+LOG($P$18)-11.91)*$P$17/(10^(($C43+$D43/(273.15+AG$39))+LOG($P$18)-11.91)*$P$17+1))+(10^(($C43+$D43/(273.15+AG$39))+LOG($P$18)-11.91)*$P$17/(10^(($C43+$D43/(273.15+AG$39))+LOG($P$18)-11.91)*$P$17+1))*$P$19)</f>
        <v>0</v>
      </c>
      <c r="AH43" s="96">
        <v>0</v>
      </c>
      <c r="AI43" s="109" t="e">
        <f t="shared" ref="AI43:AI98" si="12">AH43/AG43</f>
        <v>#DIV/0!</v>
      </c>
    </row>
    <row r="44" spans="2:35" ht="15" outlineLevel="1">
      <c r="B44" s="126" t="s">
        <v>496</v>
      </c>
      <c r="C44" s="127">
        <f>'[2]Notes on C9-CPs and SCCPs'!N6</f>
        <v>-4.0423478115042775</v>
      </c>
      <c r="D44" s="128">
        <f>'[2]Notes on C9-CPs and SCCPs'!O6</f>
        <v>2910.6439999999998</v>
      </c>
      <c r="E44" s="129">
        <f>'[2]Notes on C9-CPs and SCCPs'!P6</f>
        <v>5.72</v>
      </c>
      <c r="F44" s="130">
        <f>10^'[2]Notes on C9-CPs and SCCPs'!U6</f>
        <v>3388.4415613920255</v>
      </c>
      <c r="G44" s="131">
        <f t="shared" ref="G44:G51" si="13">+(F44*$D$22*(1-EXP(-$D$15*$C$31/F44/$D$23)))</f>
        <v>0.70995918429166405</v>
      </c>
      <c r="H44" s="132">
        <f t="shared" si="0"/>
        <v>3.2282607234723284E-6</v>
      </c>
      <c r="I44" s="133">
        <f t="shared" ref="I44:I107" si="14">+C44+D44/(273.15+$D$16)</f>
        <v>5.8865077232049154</v>
      </c>
      <c r="J44" s="134">
        <f t="shared" ref="J44:J98" si="15">(10^(1.19*I44-3.57))</f>
        <v>2722.3514474832141</v>
      </c>
      <c r="K44" s="131">
        <f t="shared" ref="K44:K51" si="16">+(J44*$D$22*(1-EXP(-$D$15*$C$31/J44/$D$23)))</f>
        <v>0.5703974461393414</v>
      </c>
      <c r="L44" s="132">
        <f t="shared" ref="L44:L107" si="17">10^(I44+LOG($P$18)-11.91)*$P$17/(10^(I44+LOG($P$18)-11.91)*$P$17+1)</f>
        <v>4.7366977200491814E-6</v>
      </c>
      <c r="N44" s="126" t="s">
        <v>496</v>
      </c>
      <c r="O44" s="100">
        <f t="shared" si="1"/>
        <v>0</v>
      </c>
      <c r="P44" s="96">
        <v>0</v>
      </c>
      <c r="Q44" s="96" t="e">
        <f t="shared" ref="Q44:Q107" si="18">P44/O44</f>
        <v>#DIV/0!</v>
      </c>
      <c r="R44" s="100">
        <f t="shared" si="2"/>
        <v>0</v>
      </c>
      <c r="S44" s="96">
        <v>0</v>
      </c>
      <c r="T44" s="109" t="e">
        <f t="shared" si="3"/>
        <v>#DIV/0!</v>
      </c>
      <c r="U44" s="100">
        <f t="shared" si="4"/>
        <v>0</v>
      </c>
      <c r="V44" s="96">
        <v>0</v>
      </c>
      <c r="W44" s="109" t="e">
        <f t="shared" si="5"/>
        <v>#DIV/0!</v>
      </c>
      <c r="X44" s="100">
        <f t="shared" si="6"/>
        <v>0</v>
      </c>
      <c r="Y44" s="96">
        <v>0</v>
      </c>
      <c r="Z44" s="109" t="e">
        <f t="shared" si="7"/>
        <v>#DIV/0!</v>
      </c>
      <c r="AA44" s="100">
        <f t="shared" si="8"/>
        <v>0</v>
      </c>
      <c r="AB44" s="96">
        <v>0</v>
      </c>
      <c r="AC44" s="109" t="e">
        <f t="shared" ref="AC44:AC98" si="19">AB44/AA44</f>
        <v>#DIV/0!</v>
      </c>
      <c r="AD44" s="100">
        <f t="shared" si="9"/>
        <v>0</v>
      </c>
      <c r="AE44" s="96">
        <v>0</v>
      </c>
      <c r="AF44" s="109" t="e">
        <f t="shared" si="10"/>
        <v>#DIV/0!</v>
      </c>
      <c r="AG44" s="100">
        <f t="shared" si="11"/>
        <v>0</v>
      </c>
      <c r="AH44" s="96">
        <v>0</v>
      </c>
      <c r="AI44" s="109" t="e">
        <f t="shared" si="12"/>
        <v>#DIV/0!</v>
      </c>
    </row>
    <row r="45" spans="2:35" ht="15" outlineLevel="1">
      <c r="B45" s="126" t="s">
        <v>497</v>
      </c>
      <c r="C45" s="127">
        <f>'[2]Notes on C9-CPs and SCCPs'!N7</f>
        <v>-4.7509005534127127</v>
      </c>
      <c r="D45" s="128">
        <f>'[2]Notes on C9-CPs and SCCPs'!O7</f>
        <v>3449.864</v>
      </c>
      <c r="E45" s="129">
        <f>'[2]Notes on C9-CPs and SCCPs'!P7</f>
        <v>6.82</v>
      </c>
      <c r="F45" s="130">
        <f>10^'[2]Notes on C9-CPs and SCCPs'!U7</f>
        <v>87096.358995608287</v>
      </c>
      <c r="G45" s="131">
        <f t="shared" si="13"/>
        <v>18.248760921466435</v>
      </c>
      <c r="H45" s="132">
        <f t="shared" si="0"/>
        <v>4.0639874141711173E-5</v>
      </c>
      <c r="I45" s="133">
        <f>+C45+D45/(273.15+$D$16)</f>
        <v>7.0173546060619607</v>
      </c>
      <c r="J45" s="134">
        <f>(10^(1.19*I45-3.57))</f>
        <v>60346.485330992022</v>
      </c>
      <c r="K45" s="131">
        <f>+(J45*$D$22*(1-EXP(-$D$15*$C$31/J45/$D$23)))</f>
        <v>12.644025497921547</v>
      </c>
      <c r="L45" s="132">
        <f t="shared" si="17"/>
        <v>6.4017219492544007E-5</v>
      </c>
      <c r="N45" s="126" t="s">
        <v>497</v>
      </c>
      <c r="O45" s="100">
        <f t="shared" si="1"/>
        <v>0</v>
      </c>
      <c r="P45" s="96">
        <v>0</v>
      </c>
      <c r="Q45" s="96" t="e">
        <f t="shared" si="18"/>
        <v>#DIV/0!</v>
      </c>
      <c r="R45" s="100">
        <f t="shared" si="2"/>
        <v>0</v>
      </c>
      <c r="S45" s="96">
        <v>0</v>
      </c>
      <c r="T45" s="109" t="e">
        <f t="shared" si="3"/>
        <v>#DIV/0!</v>
      </c>
      <c r="U45" s="100">
        <f t="shared" si="4"/>
        <v>0</v>
      </c>
      <c r="V45" s="96">
        <v>0</v>
      </c>
      <c r="W45" s="109" t="e">
        <f t="shared" si="5"/>
        <v>#DIV/0!</v>
      </c>
      <c r="X45" s="100">
        <f t="shared" si="6"/>
        <v>0</v>
      </c>
      <c r="Y45" s="96">
        <v>0</v>
      </c>
      <c r="Z45" s="109" t="e">
        <f t="shared" si="7"/>
        <v>#DIV/0!</v>
      </c>
      <c r="AA45" s="100">
        <f t="shared" si="8"/>
        <v>0</v>
      </c>
      <c r="AB45" s="96">
        <v>0</v>
      </c>
      <c r="AC45" s="109" t="e">
        <f t="shared" si="19"/>
        <v>#DIV/0!</v>
      </c>
      <c r="AD45" s="100">
        <f t="shared" si="9"/>
        <v>0</v>
      </c>
      <c r="AE45" s="96">
        <v>0</v>
      </c>
      <c r="AF45" s="109" t="e">
        <f t="shared" si="10"/>
        <v>#DIV/0!</v>
      </c>
      <c r="AG45" s="100">
        <f t="shared" si="11"/>
        <v>0</v>
      </c>
      <c r="AH45" s="96">
        <v>0</v>
      </c>
      <c r="AI45" s="109" t="e">
        <f t="shared" si="12"/>
        <v>#DIV/0!</v>
      </c>
    </row>
    <row r="46" spans="2:35" ht="15" outlineLevel="1">
      <c r="B46" s="126" t="s">
        <v>498</v>
      </c>
      <c r="C46" s="127">
        <f>'[2]Notes on C9-CPs and SCCPs'!N8</f>
        <v>-5.1502666443065577</v>
      </c>
      <c r="D46" s="128">
        <f>'[2]Notes on C9-CPs and SCCPs'!O8</f>
        <v>3753.788</v>
      </c>
      <c r="E46" s="129">
        <f>'[2]Notes on C9-CPs and SCCPs'!P8</f>
        <v>7.44</v>
      </c>
      <c r="F46" s="130">
        <f>10^'[2]Notes on C9-CPs and SCCPs'!U8</f>
        <v>501187.23362727347</v>
      </c>
      <c r="G46" s="131">
        <f t="shared" si="13"/>
        <v>102.38859853987094</v>
      </c>
      <c r="H46" s="132">
        <f t="shared" si="0"/>
        <v>1.6939337909130419E-4</v>
      </c>
      <c r="I46" s="133">
        <f t="shared" si="14"/>
        <v>7.6547410309450212</v>
      </c>
      <c r="J46" s="134">
        <f t="shared" si="15"/>
        <v>346052.36912041495</v>
      </c>
      <c r="K46" s="131">
        <f t="shared" si="16"/>
        <v>72.159996445401632</v>
      </c>
      <c r="L46" s="132">
        <f t="shared" si="17"/>
        <v>2.7770929178924436E-4</v>
      </c>
      <c r="N46" s="126" t="s">
        <v>498</v>
      </c>
      <c r="O46" s="100">
        <f t="shared" si="1"/>
        <v>0</v>
      </c>
      <c r="P46" s="96">
        <v>0</v>
      </c>
      <c r="Q46" s="96" t="e">
        <f t="shared" si="18"/>
        <v>#DIV/0!</v>
      </c>
      <c r="R46" s="100">
        <f t="shared" si="2"/>
        <v>0</v>
      </c>
      <c r="S46" s="96">
        <v>0</v>
      </c>
      <c r="T46" s="109" t="e">
        <f t="shared" si="3"/>
        <v>#DIV/0!</v>
      </c>
      <c r="U46" s="100">
        <f t="shared" si="4"/>
        <v>0</v>
      </c>
      <c r="V46" s="96">
        <v>0</v>
      </c>
      <c r="W46" s="109" t="e">
        <f t="shared" si="5"/>
        <v>#DIV/0!</v>
      </c>
      <c r="X46" s="100">
        <f t="shared" si="6"/>
        <v>0</v>
      </c>
      <c r="Y46" s="96">
        <v>0</v>
      </c>
      <c r="Z46" s="109" t="e">
        <f t="shared" si="7"/>
        <v>#DIV/0!</v>
      </c>
      <c r="AA46" s="100">
        <f t="shared" si="8"/>
        <v>0</v>
      </c>
      <c r="AB46" s="96">
        <v>0</v>
      </c>
      <c r="AC46" s="109" t="e">
        <f t="shared" si="19"/>
        <v>#DIV/0!</v>
      </c>
      <c r="AD46" s="100">
        <f t="shared" si="9"/>
        <v>0</v>
      </c>
      <c r="AE46" s="96">
        <v>0</v>
      </c>
      <c r="AF46" s="109" t="e">
        <f t="shared" si="10"/>
        <v>#DIV/0!</v>
      </c>
      <c r="AG46" s="100">
        <f t="shared" si="11"/>
        <v>0</v>
      </c>
      <c r="AH46" s="96">
        <v>0</v>
      </c>
      <c r="AI46" s="109" t="e">
        <f t="shared" si="12"/>
        <v>#DIV/0!</v>
      </c>
    </row>
    <row r="47" spans="2:35" ht="15" outlineLevel="1">
      <c r="B47" s="126" t="s">
        <v>499</v>
      </c>
      <c r="C47" s="127">
        <f>'[2]Notes on C9-CPs and SCCPs'!N9</f>
        <v>-5.5174257923863834</v>
      </c>
      <c r="D47" s="128">
        <f>'[2]Notes on C9-CPs and SCCPs'!O9</f>
        <v>4033.2019999999998</v>
      </c>
      <c r="E47" s="129">
        <f>'[2]Notes on C9-CPs and SCCPs'!P9</f>
        <v>8.01</v>
      </c>
      <c r="F47" s="130">
        <f>10^'[2]Notes on C9-CPs and SCCPs'!U9</f>
        <v>2344228.8153199251</v>
      </c>
      <c r="G47" s="131">
        <f t="shared" si="13"/>
        <v>268.01730202350615</v>
      </c>
      <c r="H47" s="132">
        <f t="shared" si="0"/>
        <v>6.2906673184986279E-4</v>
      </c>
      <c r="I47" s="133">
        <f t="shared" si="14"/>
        <v>8.2407253247891248</v>
      </c>
      <c r="J47" s="134">
        <f t="shared" si="15"/>
        <v>1723705.7743480294</v>
      </c>
      <c r="K47" s="131">
        <f t="shared" si="16"/>
        <v>237.64093279968128</v>
      </c>
      <c r="L47" s="132">
        <f t="shared" si="17"/>
        <v>1.0696225477984907E-3</v>
      </c>
      <c r="N47" s="126" t="s">
        <v>499</v>
      </c>
      <c r="O47" s="100">
        <f t="shared" si="1"/>
        <v>0</v>
      </c>
      <c r="P47" s="96">
        <v>0</v>
      </c>
      <c r="Q47" s="96" t="e">
        <f t="shared" si="18"/>
        <v>#DIV/0!</v>
      </c>
      <c r="R47" s="100">
        <f t="shared" si="2"/>
        <v>0</v>
      </c>
      <c r="S47" s="96">
        <v>0</v>
      </c>
      <c r="T47" s="109" t="e">
        <f t="shared" si="3"/>
        <v>#DIV/0!</v>
      </c>
      <c r="U47" s="100">
        <f t="shared" si="4"/>
        <v>0</v>
      </c>
      <c r="V47" s="96">
        <v>0</v>
      </c>
      <c r="W47" s="109" t="e">
        <f t="shared" si="5"/>
        <v>#DIV/0!</v>
      </c>
      <c r="X47" s="100">
        <f t="shared" si="6"/>
        <v>0</v>
      </c>
      <c r="Y47" s="96">
        <v>0</v>
      </c>
      <c r="Z47" s="109" t="e">
        <f t="shared" si="7"/>
        <v>#DIV/0!</v>
      </c>
      <c r="AA47" s="100">
        <f t="shared" si="8"/>
        <v>0</v>
      </c>
      <c r="AB47" s="96">
        <v>0</v>
      </c>
      <c r="AC47" s="109" t="e">
        <f t="shared" si="19"/>
        <v>#DIV/0!</v>
      </c>
      <c r="AD47" s="100">
        <f t="shared" si="9"/>
        <v>0</v>
      </c>
      <c r="AE47" s="96">
        <v>0</v>
      </c>
      <c r="AF47" s="109" t="e">
        <f t="shared" si="10"/>
        <v>#DIV/0!</v>
      </c>
      <c r="AG47" s="100">
        <f t="shared" si="11"/>
        <v>0</v>
      </c>
      <c r="AH47" s="96">
        <v>0</v>
      </c>
      <c r="AI47" s="109" t="e">
        <f t="shared" si="12"/>
        <v>#DIV/0!</v>
      </c>
    </row>
    <row r="48" spans="2:35" ht="15" outlineLevel="1">
      <c r="B48" s="126" t="s">
        <v>500</v>
      </c>
      <c r="C48" s="127">
        <f>'[2]Notes on C9-CPs and SCCPs'!N10</f>
        <v>-5.9425574375314429</v>
      </c>
      <c r="D48" s="128">
        <f>'[2]Notes on C9-CPs and SCCPs'!O10</f>
        <v>4356.7339999999995</v>
      </c>
      <c r="E48" s="129">
        <f>'[2]Notes on C9-CPs and SCCPs'!P10</f>
        <v>8.67</v>
      </c>
      <c r="F48" s="130">
        <f>10^'[2]Notes on C9-CPs and SCCPs'!U10</f>
        <v>11481536.214968828</v>
      </c>
      <c r="G48" s="131">
        <f t="shared" si="13"/>
        <v>357.9013268928266</v>
      </c>
      <c r="H48" s="132">
        <f t="shared" si="0"/>
        <v>2.8689451585744096E-3</v>
      </c>
      <c r="I48" s="133">
        <f t="shared" si="14"/>
        <v>8.9192334545033507</v>
      </c>
      <c r="J48" s="134">
        <f t="shared" si="15"/>
        <v>11063379.52260654</v>
      </c>
      <c r="K48" s="131">
        <f t="shared" si="16"/>
        <v>356.84319339879357</v>
      </c>
      <c r="L48" s="132">
        <f t="shared" si="17"/>
        <v>5.0814887703831335E-3</v>
      </c>
      <c r="N48" s="126" t="s">
        <v>500</v>
      </c>
      <c r="O48" s="100">
        <f t="shared" si="1"/>
        <v>0</v>
      </c>
      <c r="P48" s="96">
        <v>0</v>
      </c>
      <c r="Q48" s="96" t="e">
        <f t="shared" si="18"/>
        <v>#DIV/0!</v>
      </c>
      <c r="R48" s="100">
        <f t="shared" si="2"/>
        <v>0</v>
      </c>
      <c r="S48" s="96">
        <v>0</v>
      </c>
      <c r="T48" s="109" t="e">
        <f t="shared" si="3"/>
        <v>#DIV/0!</v>
      </c>
      <c r="U48" s="100">
        <f t="shared" si="4"/>
        <v>0</v>
      </c>
      <c r="V48" s="96">
        <v>0</v>
      </c>
      <c r="W48" s="109" t="e">
        <f t="shared" si="5"/>
        <v>#DIV/0!</v>
      </c>
      <c r="X48" s="100">
        <f t="shared" si="6"/>
        <v>0</v>
      </c>
      <c r="Y48" s="96">
        <v>0</v>
      </c>
      <c r="Z48" s="109" t="e">
        <f t="shared" si="7"/>
        <v>#DIV/0!</v>
      </c>
      <c r="AA48" s="100">
        <f t="shared" si="8"/>
        <v>0</v>
      </c>
      <c r="AB48" s="96">
        <v>0</v>
      </c>
      <c r="AC48" s="109" t="e">
        <f t="shared" si="19"/>
        <v>#DIV/0!</v>
      </c>
      <c r="AD48" s="100">
        <f t="shared" si="9"/>
        <v>0</v>
      </c>
      <c r="AE48" s="96">
        <v>0</v>
      </c>
      <c r="AF48" s="109" t="e">
        <f t="shared" si="10"/>
        <v>#DIV/0!</v>
      </c>
      <c r="AG48" s="100">
        <f t="shared" si="11"/>
        <v>0</v>
      </c>
      <c r="AH48" s="96">
        <v>0</v>
      </c>
      <c r="AI48" s="109" t="e">
        <f t="shared" si="12"/>
        <v>#DIV/0!</v>
      </c>
    </row>
    <row r="49" spans="2:35" ht="15" outlineLevel="1">
      <c r="B49" s="126" t="s">
        <v>501</v>
      </c>
      <c r="C49" s="127">
        <f>'[2]Notes on C9-CPs and SCCPs'!N11</f>
        <v>-6.1615646486667792</v>
      </c>
      <c r="D49" s="128">
        <f>'[2]Notes on C9-CPs and SCCPs'!O11</f>
        <v>4523.402</v>
      </c>
      <c r="E49" s="129">
        <f>'[2]Notes on C9-CPs and SCCPs'!P11</f>
        <v>9.01</v>
      </c>
      <c r="F49" s="130">
        <f>10^'[2]Notes on C9-CPs and SCCPs'!U11</f>
        <v>30199517.204020258</v>
      </c>
      <c r="G49" s="131">
        <f t="shared" si="13"/>
        <v>375.87321359315536</v>
      </c>
      <c r="H49" s="132">
        <f t="shared" si="0"/>
        <v>6.2552525768399519E-3</v>
      </c>
      <c r="I49" s="133">
        <f t="shared" si="14"/>
        <v>9.2687679455682552</v>
      </c>
      <c r="J49" s="134">
        <f t="shared" si="15"/>
        <v>28829283.919021145</v>
      </c>
      <c r="K49" s="131">
        <f t="shared" si="16"/>
        <v>375.33228987015622</v>
      </c>
      <c r="L49" s="132">
        <f t="shared" si="17"/>
        <v>1.1292903094219433E-2</v>
      </c>
      <c r="N49" s="126" t="s">
        <v>501</v>
      </c>
      <c r="O49" s="100">
        <f t="shared" si="1"/>
        <v>0</v>
      </c>
      <c r="P49" s="96">
        <v>0</v>
      </c>
      <c r="Q49" s="96" t="e">
        <f t="shared" si="18"/>
        <v>#DIV/0!</v>
      </c>
      <c r="R49" s="100">
        <f t="shared" si="2"/>
        <v>0</v>
      </c>
      <c r="S49" s="96">
        <v>0</v>
      </c>
      <c r="T49" s="109" t="e">
        <f t="shared" si="3"/>
        <v>#DIV/0!</v>
      </c>
      <c r="U49" s="100">
        <f t="shared" si="4"/>
        <v>0</v>
      </c>
      <c r="V49" s="96">
        <v>0</v>
      </c>
      <c r="W49" s="109" t="e">
        <f t="shared" si="5"/>
        <v>#DIV/0!</v>
      </c>
      <c r="X49" s="100">
        <f t="shared" si="6"/>
        <v>0</v>
      </c>
      <c r="Y49" s="96">
        <v>0</v>
      </c>
      <c r="Z49" s="109" t="e">
        <f t="shared" si="7"/>
        <v>#DIV/0!</v>
      </c>
      <c r="AA49" s="100">
        <f t="shared" si="8"/>
        <v>0</v>
      </c>
      <c r="AB49" s="96">
        <v>0</v>
      </c>
      <c r="AC49" s="109" t="e">
        <f t="shared" si="19"/>
        <v>#DIV/0!</v>
      </c>
      <c r="AD49" s="100">
        <f t="shared" si="9"/>
        <v>0</v>
      </c>
      <c r="AE49" s="96">
        <v>0</v>
      </c>
      <c r="AF49" s="109" t="e">
        <f t="shared" si="10"/>
        <v>#DIV/0!</v>
      </c>
      <c r="AG49" s="100">
        <f t="shared" si="11"/>
        <v>0</v>
      </c>
      <c r="AH49" s="96">
        <v>0</v>
      </c>
      <c r="AI49" s="109" t="e">
        <f t="shared" si="12"/>
        <v>#DIV/0!</v>
      </c>
    </row>
    <row r="50" spans="2:35" ht="15" outlineLevel="1">
      <c r="B50" s="126" t="s">
        <v>502</v>
      </c>
      <c r="C50" s="127">
        <f>'[2]Notes on C9-CPs and SCCPs'!N12</f>
        <v>-6.7348482307563327</v>
      </c>
      <c r="D50" s="128">
        <f>'[2]Notes on C9-CPs and SCCPs'!O12</f>
        <v>4959.68</v>
      </c>
      <c r="E50" s="129">
        <f>'[2]Notes on C9-CPs and SCCPs'!P12</f>
        <v>9.9</v>
      </c>
      <c r="F50" s="130">
        <f>10^'[2]Notes on C9-CPs and SCCPs'!U12</f>
        <v>223872113.85683441</v>
      </c>
      <c r="G50" s="131">
        <f t="shared" si="13"/>
        <v>385.90380869281194</v>
      </c>
      <c r="H50" s="132">
        <f t="shared" si="0"/>
        <v>4.6585601843677112E-2</v>
      </c>
      <c r="I50" s="133">
        <f t="shared" si="14"/>
        <v>10.183725878061681</v>
      </c>
      <c r="J50" s="134">
        <f t="shared" si="15"/>
        <v>353698969.81875449</v>
      </c>
      <c r="K50" s="131">
        <f t="shared" si="16"/>
        <v>386.48867761440522</v>
      </c>
      <c r="L50" s="132">
        <f t="shared" si="17"/>
        <v>8.584512945583686E-2</v>
      </c>
      <c r="N50" s="126" t="s">
        <v>502</v>
      </c>
      <c r="O50" s="100">
        <f t="shared" si="1"/>
        <v>0</v>
      </c>
      <c r="P50" s="96">
        <v>0</v>
      </c>
      <c r="Q50" s="96" t="e">
        <f t="shared" si="18"/>
        <v>#DIV/0!</v>
      </c>
      <c r="R50" s="100">
        <f t="shared" si="2"/>
        <v>0</v>
      </c>
      <c r="S50" s="96">
        <v>0</v>
      </c>
      <c r="T50" s="109" t="e">
        <f t="shared" si="3"/>
        <v>#DIV/0!</v>
      </c>
      <c r="U50" s="100">
        <f t="shared" si="4"/>
        <v>0</v>
      </c>
      <c r="V50" s="96">
        <v>0</v>
      </c>
      <c r="W50" s="109" t="e">
        <f t="shared" si="5"/>
        <v>#DIV/0!</v>
      </c>
      <c r="X50" s="100">
        <f t="shared" si="6"/>
        <v>0</v>
      </c>
      <c r="Y50" s="96">
        <v>0</v>
      </c>
      <c r="Z50" s="109" t="e">
        <f t="shared" si="7"/>
        <v>#DIV/0!</v>
      </c>
      <c r="AA50" s="100">
        <f t="shared" si="8"/>
        <v>0</v>
      </c>
      <c r="AB50" s="96">
        <v>0</v>
      </c>
      <c r="AC50" s="109" t="e">
        <f t="shared" si="19"/>
        <v>#DIV/0!</v>
      </c>
      <c r="AD50" s="100">
        <f t="shared" si="9"/>
        <v>0</v>
      </c>
      <c r="AE50" s="96">
        <v>0</v>
      </c>
      <c r="AF50" s="109" t="e">
        <f t="shared" si="10"/>
        <v>#DIV/0!</v>
      </c>
      <c r="AG50" s="100">
        <f t="shared" si="11"/>
        <v>0</v>
      </c>
      <c r="AH50" s="96">
        <v>0</v>
      </c>
      <c r="AI50" s="109" t="e">
        <f t="shared" si="12"/>
        <v>#DIV/0!</v>
      </c>
    </row>
    <row r="51" spans="2:35" ht="15.75" outlineLevel="1" thickBot="1">
      <c r="B51" s="135" t="s">
        <v>503</v>
      </c>
      <c r="C51" s="127">
        <f>'[2]Notes on C9-CPs and SCCPs'!N13</f>
        <v>-7.5657873553580419</v>
      </c>
      <c r="D51" s="128">
        <f>'[2]Notes on C9-CPs and SCCPs'!O13</f>
        <v>5592.0379999999996</v>
      </c>
      <c r="E51" s="129">
        <f>'[2]Notes on C9-CPs and SCCPs'!P13</f>
        <v>11.19</v>
      </c>
      <c r="F51" s="130">
        <f>10^'[2]Notes on C9-CPs and SCCPs'!U13</f>
        <v>18197008586.099861</v>
      </c>
      <c r="G51" s="136">
        <f t="shared" si="13"/>
        <v>387.48030911100329</v>
      </c>
      <c r="H51" s="137">
        <f t="shared" si="0"/>
        <v>0.48789652631737901</v>
      </c>
      <c r="I51" s="133">
        <f t="shared" si="14"/>
        <v>11.509900858866759</v>
      </c>
      <c r="J51" s="134">
        <f t="shared" si="15"/>
        <v>13390044552.972721</v>
      </c>
      <c r="K51" s="136">
        <f t="shared" si="16"/>
        <v>387.47324049859344</v>
      </c>
      <c r="L51" s="132">
        <f t="shared" si="17"/>
        <v>0.66556095581710473</v>
      </c>
      <c r="N51" s="138" t="s">
        <v>503</v>
      </c>
      <c r="O51" s="100">
        <f t="shared" si="1"/>
        <v>0</v>
      </c>
      <c r="P51" s="96">
        <v>0</v>
      </c>
      <c r="Q51" s="96" t="e">
        <f t="shared" si="18"/>
        <v>#DIV/0!</v>
      </c>
      <c r="R51" s="100">
        <f t="shared" si="2"/>
        <v>0</v>
      </c>
      <c r="S51" s="96">
        <v>0</v>
      </c>
      <c r="T51" s="109" t="e">
        <f t="shared" si="3"/>
        <v>#DIV/0!</v>
      </c>
      <c r="U51" s="100">
        <f t="shared" si="4"/>
        <v>0</v>
      </c>
      <c r="V51" s="96">
        <v>0</v>
      </c>
      <c r="W51" s="109" t="e">
        <f t="shared" si="5"/>
        <v>#DIV/0!</v>
      </c>
      <c r="X51" s="100">
        <f t="shared" si="6"/>
        <v>0</v>
      </c>
      <c r="Y51" s="96">
        <v>0</v>
      </c>
      <c r="Z51" s="109" t="e">
        <f t="shared" si="7"/>
        <v>#DIV/0!</v>
      </c>
      <c r="AA51" s="100">
        <f t="shared" si="8"/>
        <v>0</v>
      </c>
      <c r="AB51" s="96">
        <v>0</v>
      </c>
      <c r="AC51" s="109" t="e">
        <f t="shared" si="19"/>
        <v>#DIV/0!</v>
      </c>
      <c r="AD51" s="100">
        <f t="shared" si="9"/>
        <v>0</v>
      </c>
      <c r="AE51" s="96">
        <v>0</v>
      </c>
      <c r="AF51" s="109" t="e">
        <f t="shared" si="10"/>
        <v>#DIV/0!</v>
      </c>
      <c r="AG51" s="100">
        <f t="shared" si="11"/>
        <v>0</v>
      </c>
      <c r="AH51" s="96">
        <v>0</v>
      </c>
      <c r="AI51" s="109" t="e">
        <f t="shared" si="12"/>
        <v>#DIV/0!</v>
      </c>
    </row>
    <row r="52" spans="2:35" ht="15.75" outlineLevel="1" thickBot="1">
      <c r="B52" s="119" t="s">
        <v>504</v>
      </c>
      <c r="C52" s="120"/>
      <c r="D52" s="120"/>
      <c r="E52" s="120"/>
      <c r="F52" s="120"/>
      <c r="G52" s="120"/>
      <c r="H52" s="120"/>
      <c r="I52" s="139"/>
      <c r="J52" s="140"/>
      <c r="K52" s="120"/>
      <c r="L52" s="141"/>
      <c r="N52" s="142" t="s">
        <v>504</v>
      </c>
      <c r="O52" s="124"/>
      <c r="P52" s="124"/>
      <c r="Q52" s="124"/>
      <c r="R52" s="124"/>
      <c r="S52" s="124"/>
      <c r="T52" s="124"/>
      <c r="U52" s="124"/>
      <c r="V52" s="124"/>
      <c r="W52" s="124"/>
      <c r="X52" s="124"/>
      <c r="Y52" s="124"/>
      <c r="Z52" s="124"/>
      <c r="AA52" s="124"/>
      <c r="AB52" s="124"/>
      <c r="AC52" s="124"/>
      <c r="AD52" s="124"/>
      <c r="AE52" s="124"/>
      <c r="AF52" s="124"/>
      <c r="AG52" s="124"/>
      <c r="AH52" s="124"/>
      <c r="AI52" s="125"/>
    </row>
    <row r="53" spans="2:35" ht="15" outlineLevel="1">
      <c r="B53" s="143" t="s">
        <v>505</v>
      </c>
      <c r="C53" s="127">
        <f>'[2]Notes on C9-CPs and SCCPs'!N14</f>
        <v>-3.7653681033037065</v>
      </c>
      <c r="D53" s="128">
        <f>'[2]Notes on C9-CPs and SCCPs'!O14</f>
        <v>2699.8579999999997</v>
      </c>
      <c r="E53" s="129">
        <f>'[2]Notes on C9-CPs and SCCPs'!P14</f>
        <v>5.29</v>
      </c>
      <c r="F53" s="130">
        <f>10^'[2]Notes on C9-CPs and SCCPs'!U14</f>
        <v>512.86138399136519</v>
      </c>
      <c r="G53" s="131">
        <f>+(F53*$D$22*(1-EXP(-$D$15*$C$31/F53/$D$23)))</f>
        <v>0.10745667093152438</v>
      </c>
      <c r="H53" s="132">
        <f t="shared" ref="H53:H116" si="20">10^(E53+LOG($P$18)-11.91)*$P$17/(10^(E53+LOG($P$18)-11.91)*$P$17+1)</f>
        <v>1.1994150209116274E-6</v>
      </c>
      <c r="I53" s="144">
        <f t="shared" si="14"/>
        <v>5.4444493962698912</v>
      </c>
      <c r="J53" s="134">
        <f t="shared" si="15"/>
        <v>810.76460654154778</v>
      </c>
      <c r="K53" s="131">
        <f>+(J53*$D$22*(1-EXP(-$D$15*$C$31/J53/$D$23)))</f>
        <v>0.16987448898965801</v>
      </c>
      <c r="L53" s="132">
        <f t="shared" si="17"/>
        <v>1.7116645542527964E-6</v>
      </c>
      <c r="N53" s="143" t="s">
        <v>505</v>
      </c>
      <c r="O53" s="100">
        <f t="shared" ref="O53:O98" si="21">+((1*10^(1.19*($C53+$D53/(273.15+O$39))-3.57))*$D$22*(1-EXP(-O$38*(O$40/$D$25)/(1*10^(1.19*($C53+$D53/(273.15+O$39))-3.57))/$D$23)))*(1-(10^(($C53+$D53/(273.15+O$39))+LOG($P$18)-11.91)*$P$17/(10^(($C53+$D53/(273.15+O$39))+LOG($P$18)-11.91)*$P$17+1))+(10^(($C53+$D53/(273.15+O$39))+LOG($P$18)-11.91)*$P$17/(10^(($C53+$D53/(273.15+O$39))+LOG($P$18)-11.91)*$P$17+1))*$P$19)</f>
        <v>0</v>
      </c>
      <c r="P53" s="96">
        <v>0</v>
      </c>
      <c r="Q53" s="96" t="e">
        <f t="shared" si="18"/>
        <v>#DIV/0!</v>
      </c>
      <c r="R53" s="100">
        <f t="shared" ref="R53:R98" si="22">+((1*10^(1.19*($C53+$D53/(273.15+R$39))-3.57))*$D$22*(1-EXP(-R$38*(R$40/$D$25)/(1*10^(1.19*($C53+$D53/(273.15+R$39))-3.57))/$D$23)))*(1-(10^(($C53+$D53/(273.15+R$39))+LOG($P$18)-11.91)*$P$17/(10^(($C53+$D53/(273.15+R$39))+LOG($P$18)-11.91)*$P$17+1))+(10^(($C53+$D53/(273.15+R$39))+LOG($P$18)-11.91)*$P$17/(10^(($C53+$D53/(273.15+R$39))+LOG($P$18)-11.91)*$P$17+1))*$P$19)</f>
        <v>0</v>
      </c>
      <c r="S53" s="96">
        <v>0</v>
      </c>
      <c r="T53" s="109" t="e">
        <f t="shared" si="3"/>
        <v>#DIV/0!</v>
      </c>
      <c r="U53" s="100">
        <f t="shared" ref="U53:U98" si="23">+((1*10^(1.19*($C53+$D53/(273.15+U$39))-3.57))*$D$22*(1-EXP(-U$38*(U$40/$D$25)/(1*10^(1.19*($C53+$D53/(273.15+U$39))-3.57))/$D$23)))*(1-(10^(($C53+$D53/(273.15+U$39))+LOG($P$18)-11.91)*$P$17/(10^(($C53+$D53/(273.15+U$39))+LOG($P$18)-11.91)*$P$17+1))+(10^(($C53+$D53/(273.15+U$39))+LOG($P$18)-11.91)*$P$17/(10^(($C53+$D53/(273.15+U$39))+LOG($P$18)-11.91)*$P$17+1))*$P$19)</f>
        <v>0</v>
      </c>
      <c r="V53" s="96">
        <v>0</v>
      </c>
      <c r="W53" s="109" t="e">
        <f t="shared" si="5"/>
        <v>#DIV/0!</v>
      </c>
      <c r="X53" s="100">
        <f t="shared" ref="X53:X98" si="24">+((1*10^(1.19*($C53+$D53/(273.15+X$39))-3.57))*$D$22*(1-EXP(-X$38*(X$40/$D$25)/(1*10^(1.19*($C53+$D53/(273.15+X$39))-3.57))/$D$23)))*(1-(10^(($C53+$D53/(273.15+R$39))+LOG($P$18)-11.91)*$P$17/(10^(($C53+$D53/(273.15+X$39))+LOG($P$18)-11.91)*$P$17+1))+(10^(($C53+$D53/(273.15+X$39))+LOG($P$18)-11.91)*$P$17/(10^(($C53+$D53/(273.15+X$39))+LOG($P$18)-11.91)*$P$17+1))*$P$19)</f>
        <v>0</v>
      </c>
      <c r="Y53" s="96">
        <v>0</v>
      </c>
      <c r="Z53" s="109" t="e">
        <f t="shared" si="7"/>
        <v>#DIV/0!</v>
      </c>
      <c r="AA53" s="100">
        <f t="shared" ref="AA53:AA98" si="25">+((1*10^(1.19*($C53+$D53/(273.15+AA$39))-3.57))*$D$22*(1-EXP(-AA$38*(AA$40/$D$25)/(1*10^(1.19*($C53+$D53/(273.15+AA$39))-3.57))/$D$23)))*(1-(10^(($C53+$D53/(273.15+AA$39))+LOG($P$18)-11.91)*$P$17/(10^(($C53+$D53/(273.15+AA$39))+LOG($P$18)-11.91)*$P$17+1))+(10^(($C53+$D53/(273.15+AA$39))+LOG($P$18)-11.91)*$P$17/(10^(($C53+$D53/(273.15+AA$39))+LOG($P$18)-11.91)*$P$17+1))*$P$19)</f>
        <v>0</v>
      </c>
      <c r="AB53" s="96">
        <v>0</v>
      </c>
      <c r="AC53" s="109" t="e">
        <f t="shared" si="19"/>
        <v>#DIV/0!</v>
      </c>
      <c r="AD53" s="100">
        <f t="shared" ref="AD53:AD98" si="26">+((1*10^(1.19*($C53+$D53/(273.15+AD$39))-3.57))*$D$22*(1-EXP(-AD$38*(AD$40/$D$25)/(1*10^(1.19*($C53+$D53/(273.15+AD$39))-3.57))/$D$23)))*(1-(10^(($C53+$D53/(273.15+AD$39))+LOG($P$18)-11.91)*$P$17/(10^(($C53+$D53/(273.15+AD$39))+LOG($P$18)-11.91)*$P$17+1))+(10^(($C53+$D53/(273.15+AD$39))+LOG($P$18)-11.91)*$P$17/(10^(($C53+$D53/(273.15+AD$39))+LOG($P$18)-11.91)*$P$17+1))*$P$19)</f>
        <v>0</v>
      </c>
      <c r="AE53" s="96">
        <v>0</v>
      </c>
      <c r="AF53" s="109" t="e">
        <f t="shared" si="10"/>
        <v>#DIV/0!</v>
      </c>
      <c r="AG53" s="100">
        <f t="shared" ref="AG53:AG98" si="27">+((1*10^(1.19*($C53+$D53/(273.15+AG$39))-3.57))*$D$22*(1-EXP(-AG$38*(AG$40/$D$25)/(1*10^(1.19*($C53+$D53/(273.15+AG$39))-3.57))/$D$23)))*(1-(10^(($C53+$D53/(273.15+AG$39))+LOG($P$18)-11.91)*$P$17/(10^(($C53+$D53/(273.15+AG$39))+LOG($P$18)-11.91)*$P$17+1))+(10^(($C53+$D53/(273.15+AG$39))+LOG($P$18)-11.91)*$P$17/(10^(($C53+$D53/(273.15+AG$39))+LOG($P$18)-11.91)*$P$17+1))*$P$19)</f>
        <v>0</v>
      </c>
      <c r="AH53" s="96">
        <v>0</v>
      </c>
      <c r="AI53" s="109" t="e">
        <f t="shared" si="12"/>
        <v>#DIV/0!</v>
      </c>
    </row>
    <row r="54" spans="2:35" ht="15" outlineLevel="1">
      <c r="B54" s="143" t="s">
        <v>506</v>
      </c>
      <c r="C54" s="127">
        <f>'[2]Notes on C9-CPs and SCCPs'!N15</f>
        <v>-4.4030655710212985</v>
      </c>
      <c r="D54" s="128">
        <f>'[2]Notes on C9-CPs and SCCPs'!O15</f>
        <v>3185.1559999999999</v>
      </c>
      <c r="E54" s="129">
        <f>'[2]Notes on C9-CPs and SCCPs'!P15</f>
        <v>6.28</v>
      </c>
      <c r="F54" s="130">
        <f>10^'[2]Notes on C9-CPs and SCCPs'!U15</f>
        <v>8709.6358995608189</v>
      </c>
      <c r="G54" s="131">
        <f>+(F54*$D$22*(1-EXP(-$D$15*$C$31/F54/$D$23)))</f>
        <v>1.8248760932413186</v>
      </c>
      <c r="H54" s="132">
        <f t="shared" si="20"/>
        <v>1.1721006692991434E-5</v>
      </c>
      <c r="I54" s="144">
        <f t="shared" si="14"/>
        <v>6.4622115908412292</v>
      </c>
      <c r="J54" s="134">
        <f t="shared" si="15"/>
        <v>13183.532468142648</v>
      </c>
      <c r="K54" s="131">
        <f>+(J54*$D$22*(1-EXP(-$D$15*$C$31/J54/$D$23)))</f>
        <v>2.7622639457060849</v>
      </c>
      <c r="L54" s="132">
        <f t="shared" si="17"/>
        <v>1.7830924094462291E-5</v>
      </c>
      <c r="N54" s="143" t="s">
        <v>506</v>
      </c>
      <c r="O54" s="100">
        <f t="shared" si="21"/>
        <v>0</v>
      </c>
      <c r="P54" s="96">
        <v>0</v>
      </c>
      <c r="Q54" s="96" t="e">
        <f t="shared" si="18"/>
        <v>#DIV/0!</v>
      </c>
      <c r="R54" s="100">
        <f t="shared" si="22"/>
        <v>0</v>
      </c>
      <c r="S54" s="96">
        <v>0</v>
      </c>
      <c r="T54" s="109" t="e">
        <f t="shared" si="3"/>
        <v>#DIV/0!</v>
      </c>
      <c r="U54" s="100">
        <f t="shared" si="23"/>
        <v>0</v>
      </c>
      <c r="V54" s="96">
        <v>0</v>
      </c>
      <c r="W54" s="109" t="e">
        <f t="shared" si="5"/>
        <v>#DIV/0!</v>
      </c>
      <c r="X54" s="100">
        <f t="shared" si="24"/>
        <v>0</v>
      </c>
      <c r="Y54" s="96">
        <v>0</v>
      </c>
      <c r="Z54" s="109" t="e">
        <f t="shared" si="7"/>
        <v>#DIV/0!</v>
      </c>
      <c r="AA54" s="100">
        <f t="shared" si="25"/>
        <v>0</v>
      </c>
      <c r="AB54" s="96">
        <v>0</v>
      </c>
      <c r="AC54" s="109" t="e">
        <f t="shared" si="19"/>
        <v>#DIV/0!</v>
      </c>
      <c r="AD54" s="100">
        <f t="shared" si="26"/>
        <v>0</v>
      </c>
      <c r="AE54" s="96">
        <v>0</v>
      </c>
      <c r="AF54" s="109" t="e">
        <f t="shared" si="10"/>
        <v>#DIV/0!</v>
      </c>
      <c r="AG54" s="100">
        <f t="shared" si="27"/>
        <v>0</v>
      </c>
      <c r="AH54" s="96">
        <v>0</v>
      </c>
      <c r="AI54" s="109" t="e">
        <f t="shared" si="12"/>
        <v>#DIV/0!</v>
      </c>
    </row>
    <row r="55" spans="2:35" ht="15" outlineLevel="1">
      <c r="B55" s="143" t="s">
        <v>507</v>
      </c>
      <c r="C55" s="127">
        <f>'[2]Notes on C9-CPs and SCCPs'!N16</f>
        <v>-5.0536458158644981</v>
      </c>
      <c r="D55" s="128">
        <f>'[2]Notes on C9-CPs and SCCPs'!O16</f>
        <v>3680.2579999999998</v>
      </c>
      <c r="E55" s="129">
        <f>'[2]Notes on C9-CPs and SCCPs'!P16</f>
        <v>7.29</v>
      </c>
      <c r="F55" s="130">
        <f>10^'[2]Notes on C9-CPs and SCCPs'!U16</f>
        <v>173780.0828749378</v>
      </c>
      <c r="G55" s="131">
        <f>+(F55*$D$22*(1-EXP(-$D$15*$C$31/F55/$D$23)))</f>
        <v>36.410195400157399</v>
      </c>
      <c r="H55" s="132">
        <f t="shared" si="20"/>
        <v>1.1992726167781434E-4</v>
      </c>
      <c r="I55" s="144">
        <f t="shared" si="14"/>
        <v>7.5005346378281503</v>
      </c>
      <c r="J55" s="134">
        <f t="shared" si="15"/>
        <v>226796.43259295763</v>
      </c>
      <c r="K55" s="131">
        <f>+(J55*$D$22*(1-EXP(-$D$15*$C$31/J55/$D$23)))</f>
        <v>47.50559488133753</v>
      </c>
      <c r="L55" s="132">
        <f t="shared" si="17"/>
        <v>1.947242618687853E-4</v>
      </c>
      <c r="N55" s="143" t="s">
        <v>507</v>
      </c>
      <c r="O55" s="100">
        <f t="shared" si="21"/>
        <v>0</v>
      </c>
      <c r="P55" s="96">
        <v>0</v>
      </c>
      <c r="Q55" s="96" t="e">
        <f t="shared" si="18"/>
        <v>#DIV/0!</v>
      </c>
      <c r="R55" s="100">
        <f t="shared" si="22"/>
        <v>0</v>
      </c>
      <c r="S55" s="96">
        <v>0</v>
      </c>
      <c r="T55" s="109" t="e">
        <f t="shared" si="3"/>
        <v>#DIV/0!</v>
      </c>
      <c r="U55" s="100">
        <f t="shared" si="23"/>
        <v>0</v>
      </c>
      <c r="V55" s="96">
        <v>0</v>
      </c>
      <c r="W55" s="109" t="e">
        <f t="shared" si="5"/>
        <v>#DIV/0!</v>
      </c>
      <c r="X55" s="100">
        <f t="shared" si="24"/>
        <v>0</v>
      </c>
      <c r="Y55" s="96">
        <v>0</v>
      </c>
      <c r="Z55" s="109" t="e">
        <f t="shared" si="7"/>
        <v>#DIV/0!</v>
      </c>
      <c r="AA55" s="100">
        <f t="shared" si="25"/>
        <v>0</v>
      </c>
      <c r="AB55" s="96">
        <v>0</v>
      </c>
      <c r="AC55" s="109" t="e">
        <f t="shared" si="19"/>
        <v>#DIV/0!</v>
      </c>
      <c r="AD55" s="100">
        <f t="shared" si="26"/>
        <v>0</v>
      </c>
      <c r="AE55" s="96">
        <v>0</v>
      </c>
      <c r="AF55" s="109" t="e">
        <f t="shared" si="10"/>
        <v>#DIV/0!</v>
      </c>
      <c r="AG55" s="100">
        <f t="shared" si="27"/>
        <v>0</v>
      </c>
      <c r="AH55" s="96">
        <v>0</v>
      </c>
      <c r="AI55" s="109" t="e">
        <f t="shared" si="12"/>
        <v>#DIV/0!</v>
      </c>
    </row>
    <row r="56" spans="2:35" ht="15" outlineLevel="1">
      <c r="B56" s="129" t="s">
        <v>508</v>
      </c>
      <c r="C56" s="127">
        <f>'[2]Notes on C9-CPs and SCCPs'!N17</f>
        <v>-5.5431913466375988</v>
      </c>
      <c r="D56" s="128">
        <f>'[2]Notes on C9-CPs and SCCPs'!O17</f>
        <v>4052.81</v>
      </c>
      <c r="E56" s="129">
        <f>'[2]Notes on C9-CPs and SCCPs'!P17</f>
        <v>8.0500000000000007</v>
      </c>
      <c r="F56" s="130">
        <f>10^'[2]Notes on C9-CPs and SCCPs'!U17</f>
        <v>1174897.5549395324</v>
      </c>
      <c r="G56" s="131">
        <f>+(F56*$D$22*(1-EXP(-$D$15*$C$31/F56/$D$23)))</f>
        <v>195.16539362377685</v>
      </c>
      <c r="H56" s="132">
        <f t="shared" si="20"/>
        <v>6.8971609567868356E-4</v>
      </c>
      <c r="I56" s="144">
        <f t="shared" si="14"/>
        <v>8.2818470296202911</v>
      </c>
      <c r="J56" s="134">
        <f t="shared" si="15"/>
        <v>1929292.0079384281</v>
      </c>
      <c r="K56" s="131">
        <f>+(J56*$D$22*(1-EXP(-$D$15*$C$31/J56/$D$23)))</f>
        <v>249.23898358975072</v>
      </c>
      <c r="L56" s="132">
        <f t="shared" si="17"/>
        <v>1.1757259998564807E-3</v>
      </c>
      <c r="N56" s="129" t="s">
        <v>508</v>
      </c>
      <c r="O56" s="100">
        <f t="shared" si="21"/>
        <v>0</v>
      </c>
      <c r="P56" s="96">
        <v>0</v>
      </c>
      <c r="Q56" s="96" t="e">
        <f t="shared" si="18"/>
        <v>#DIV/0!</v>
      </c>
      <c r="R56" s="100">
        <f t="shared" si="22"/>
        <v>0</v>
      </c>
      <c r="S56" s="96">
        <v>0</v>
      </c>
      <c r="T56" s="109" t="e">
        <f t="shared" si="3"/>
        <v>#DIV/0!</v>
      </c>
      <c r="U56" s="100">
        <f t="shared" si="23"/>
        <v>0</v>
      </c>
      <c r="V56" s="96">
        <v>0</v>
      </c>
      <c r="W56" s="109" t="e">
        <f t="shared" si="5"/>
        <v>#DIV/0!</v>
      </c>
      <c r="X56" s="100">
        <f t="shared" si="24"/>
        <v>0</v>
      </c>
      <c r="Y56" s="96">
        <v>0</v>
      </c>
      <c r="Z56" s="109" t="e">
        <f t="shared" si="7"/>
        <v>#DIV/0!</v>
      </c>
      <c r="AA56" s="100">
        <f t="shared" si="25"/>
        <v>0</v>
      </c>
      <c r="AB56" s="96">
        <v>0</v>
      </c>
      <c r="AC56" s="109" t="e">
        <f t="shared" si="19"/>
        <v>#DIV/0!</v>
      </c>
      <c r="AD56" s="100">
        <f t="shared" si="26"/>
        <v>0</v>
      </c>
      <c r="AE56" s="96">
        <v>0</v>
      </c>
      <c r="AF56" s="109" t="e">
        <f t="shared" si="10"/>
        <v>#DIV/0!</v>
      </c>
      <c r="AG56" s="100">
        <f t="shared" si="27"/>
        <v>0</v>
      </c>
      <c r="AH56" s="96">
        <v>0</v>
      </c>
      <c r="AI56" s="109" t="e">
        <f t="shared" si="12"/>
        <v>#DIV/0!</v>
      </c>
    </row>
    <row r="57" spans="2:35" ht="15" outlineLevel="1">
      <c r="B57" s="143" t="s">
        <v>509</v>
      </c>
      <c r="C57" s="127">
        <f>'[2]Notes on C9-CPs and SCCPs'!N18</f>
        <v>-6.0005299345966812</v>
      </c>
      <c r="D57" s="128">
        <f>'[2]Notes on C9-CPs and SCCPs'!O18</f>
        <v>4400.8519999999999</v>
      </c>
      <c r="E57" s="129">
        <f>'[2]Notes on C9-CPs and SCCPs'!P18</f>
        <v>8.76</v>
      </c>
      <c r="F57" s="130">
        <f>10^'[2]Notes on C9-CPs and SCCPs'!U18</f>
        <v>11220184.543019636</v>
      </c>
      <c r="G57" s="131">
        <f>+(F57*$D$22*(1-EXP(-$D$15*$C$31/F57/$D$23)))</f>
        <v>357.24872573275553</v>
      </c>
      <c r="H57" s="132">
        <f t="shared" si="20"/>
        <v>3.5272434363145077E-3</v>
      </c>
      <c r="I57" s="144">
        <f t="shared" si="14"/>
        <v>9.0117572903734722</v>
      </c>
      <c r="J57" s="134">
        <f t="shared" si="15"/>
        <v>14255786.268904686</v>
      </c>
      <c r="K57" s="131">
        <f>+(J57*$D$22*(1-EXP(-$D$15*$C$31/J57/$D$23)))</f>
        <v>363.4170277043558</v>
      </c>
      <c r="L57" s="132">
        <f t="shared" si="17"/>
        <v>6.2804552636362872E-3</v>
      </c>
      <c r="N57" s="143" t="s">
        <v>509</v>
      </c>
      <c r="O57" s="100">
        <f t="shared" si="21"/>
        <v>0</v>
      </c>
      <c r="P57" s="96">
        <v>0</v>
      </c>
      <c r="Q57" s="96" t="e">
        <f t="shared" si="18"/>
        <v>#DIV/0!</v>
      </c>
      <c r="R57" s="100">
        <f t="shared" si="22"/>
        <v>0</v>
      </c>
      <c r="S57" s="96">
        <v>0</v>
      </c>
      <c r="T57" s="109" t="e">
        <f t="shared" si="3"/>
        <v>#DIV/0!</v>
      </c>
      <c r="U57" s="100">
        <f t="shared" si="23"/>
        <v>0</v>
      </c>
      <c r="V57" s="96">
        <v>0</v>
      </c>
      <c r="W57" s="109" t="e">
        <f t="shared" si="5"/>
        <v>#DIV/0!</v>
      </c>
      <c r="X57" s="100">
        <f t="shared" si="24"/>
        <v>0</v>
      </c>
      <c r="Y57" s="96">
        <v>0</v>
      </c>
      <c r="Z57" s="109" t="e">
        <f t="shared" si="7"/>
        <v>#DIV/0!</v>
      </c>
      <c r="AA57" s="100">
        <f t="shared" si="25"/>
        <v>0</v>
      </c>
      <c r="AB57" s="96">
        <v>0</v>
      </c>
      <c r="AC57" s="109" t="e">
        <f t="shared" si="19"/>
        <v>#DIV/0!</v>
      </c>
      <c r="AD57" s="100">
        <f t="shared" si="26"/>
        <v>0</v>
      </c>
      <c r="AE57" s="96">
        <v>0</v>
      </c>
      <c r="AF57" s="109" t="e">
        <f t="shared" si="10"/>
        <v>#DIV/0!</v>
      </c>
      <c r="AG57" s="100">
        <f t="shared" si="27"/>
        <v>0</v>
      </c>
      <c r="AH57" s="96">
        <v>0</v>
      </c>
      <c r="AI57" s="109" t="e">
        <f t="shared" si="12"/>
        <v>#DIV/0!</v>
      </c>
    </row>
    <row r="58" spans="2:35" ht="15.75" outlineLevel="1">
      <c r="B58" s="145" t="s">
        <v>510</v>
      </c>
      <c r="C58" s="146">
        <f>'[2]Notes on C9-CPs and SCCPs'!N19</f>
        <v>-6.335482139862485</v>
      </c>
      <c r="D58" s="147">
        <f>'[2]Notes on C9-CPs and SCCPs'!O19</f>
        <v>4655.7559999999994</v>
      </c>
      <c r="E58" s="148">
        <f>'[2]Notes on C9-CPs and SCCPs'!P19</f>
        <v>9.2799999999999994</v>
      </c>
      <c r="F58" s="149">
        <f>10^'[2]Notes on C9-CPs and SCCPs'!U19</f>
        <v>51286138.399136536</v>
      </c>
      <c r="G58" s="150">
        <f t="shared" ref="G58:G121" si="28">+(F58*$D$22*(1-EXP(-$D$15*$C$31/F58/$D$23)))</f>
        <v>380.59640464949655</v>
      </c>
      <c r="H58" s="151">
        <f t="shared" si="20"/>
        <v>1.1585350514046536E-2</v>
      </c>
      <c r="I58" s="152">
        <f t="shared" si="14"/>
        <v>9.5463394531786196</v>
      </c>
      <c r="J58" s="153">
        <f t="shared" si="15"/>
        <v>61679940.952310592</v>
      </c>
      <c r="K58" s="154">
        <f t="shared" ref="K58:K121" si="29">+(J58*$D$22*(1-EXP(-$D$15*$C$31/J58/$D$23)))</f>
        <v>381.74816734763783</v>
      </c>
      <c r="L58" s="151">
        <f t="shared" si="17"/>
        <v>2.1184121729712409E-2</v>
      </c>
      <c r="N58" s="143" t="s">
        <v>510</v>
      </c>
      <c r="O58" s="100">
        <f t="shared" si="21"/>
        <v>0</v>
      </c>
      <c r="P58" s="96">
        <v>0</v>
      </c>
      <c r="Q58" s="96" t="e">
        <f t="shared" si="18"/>
        <v>#DIV/0!</v>
      </c>
      <c r="R58" s="100">
        <f t="shared" si="22"/>
        <v>0</v>
      </c>
      <c r="S58" s="96">
        <v>0</v>
      </c>
      <c r="T58" s="109" t="e">
        <f t="shared" si="3"/>
        <v>#DIV/0!</v>
      </c>
      <c r="U58" s="100">
        <f t="shared" si="23"/>
        <v>0</v>
      </c>
      <c r="V58" s="96">
        <v>0</v>
      </c>
      <c r="W58" s="109" t="e">
        <f t="shared" si="5"/>
        <v>#DIV/0!</v>
      </c>
      <c r="X58" s="100">
        <f t="shared" si="24"/>
        <v>0</v>
      </c>
      <c r="Y58" s="96">
        <v>0</v>
      </c>
      <c r="Z58" s="109" t="e">
        <f t="shared" si="7"/>
        <v>#DIV/0!</v>
      </c>
      <c r="AA58" s="100">
        <f t="shared" si="25"/>
        <v>0</v>
      </c>
      <c r="AB58" s="96">
        <v>0</v>
      </c>
      <c r="AC58" s="109" t="e">
        <f t="shared" si="19"/>
        <v>#DIV/0!</v>
      </c>
      <c r="AD58" s="100">
        <f t="shared" si="26"/>
        <v>0</v>
      </c>
      <c r="AE58" s="96">
        <v>0</v>
      </c>
      <c r="AF58" s="109" t="e">
        <f t="shared" si="10"/>
        <v>#DIV/0!</v>
      </c>
      <c r="AG58" s="100">
        <f t="shared" si="27"/>
        <v>0</v>
      </c>
      <c r="AH58" s="96">
        <v>0</v>
      </c>
      <c r="AI58" s="109" t="e">
        <f t="shared" si="12"/>
        <v>#DIV/0!</v>
      </c>
    </row>
    <row r="59" spans="2:35" ht="15.75" outlineLevel="1">
      <c r="B59" s="145" t="s">
        <v>511</v>
      </c>
      <c r="C59" s="146">
        <f>'[2]Notes on C9-CPs and SCCPs'!N20</f>
        <v>-6.5931376823746426</v>
      </c>
      <c r="D59" s="147">
        <f>'[2]Notes on C9-CPs and SCCPs'!O20</f>
        <v>4851.8359999999993</v>
      </c>
      <c r="E59" s="148">
        <f>'[2]Notes on C9-CPs and SCCPs'!P20</f>
        <v>9.68</v>
      </c>
      <c r="F59" s="149">
        <f>10^'[2]Notes on C9-CPs and SCCPs'!U20</f>
        <v>131825673.85564078</v>
      </c>
      <c r="G59" s="150">
        <f t="shared" si="28"/>
        <v>384.79447563644788</v>
      </c>
      <c r="H59" s="151">
        <f t="shared" si="20"/>
        <v>2.860013244126109E-2</v>
      </c>
      <c r="I59" s="152">
        <f t="shared" si="14"/>
        <v>9.9575565014902736</v>
      </c>
      <c r="J59" s="153">
        <f t="shared" si="15"/>
        <v>190323421.60284951</v>
      </c>
      <c r="K59" s="154">
        <f t="shared" si="29"/>
        <v>385.62335462282465</v>
      </c>
      <c r="L59" s="151">
        <f t="shared" si="17"/>
        <v>5.2838507175442473E-2</v>
      </c>
      <c r="N59" s="143" t="s">
        <v>511</v>
      </c>
      <c r="O59" s="100">
        <f t="shared" si="21"/>
        <v>0</v>
      </c>
      <c r="P59" s="96">
        <v>0</v>
      </c>
      <c r="Q59" s="96" t="e">
        <f t="shared" si="18"/>
        <v>#DIV/0!</v>
      </c>
      <c r="R59" s="100">
        <f t="shared" si="22"/>
        <v>0</v>
      </c>
      <c r="S59" s="96">
        <v>0</v>
      </c>
      <c r="T59" s="109" t="e">
        <f t="shared" si="3"/>
        <v>#DIV/0!</v>
      </c>
      <c r="U59" s="100">
        <f t="shared" si="23"/>
        <v>0</v>
      </c>
      <c r="V59" s="96">
        <v>0</v>
      </c>
      <c r="W59" s="109" t="e">
        <f t="shared" si="5"/>
        <v>#DIV/0!</v>
      </c>
      <c r="X59" s="100">
        <f t="shared" si="24"/>
        <v>0</v>
      </c>
      <c r="Y59" s="96">
        <v>0</v>
      </c>
      <c r="Z59" s="109" t="e">
        <f t="shared" si="7"/>
        <v>#DIV/0!</v>
      </c>
      <c r="AA59" s="100">
        <f t="shared" si="25"/>
        <v>0</v>
      </c>
      <c r="AB59" s="96">
        <v>0</v>
      </c>
      <c r="AC59" s="109" t="e">
        <f t="shared" si="19"/>
        <v>#DIV/0!</v>
      </c>
      <c r="AD59" s="100">
        <f t="shared" si="26"/>
        <v>0</v>
      </c>
      <c r="AE59" s="96">
        <v>0</v>
      </c>
      <c r="AF59" s="109" t="e">
        <f t="shared" si="10"/>
        <v>#DIV/0!</v>
      </c>
      <c r="AG59" s="100">
        <f t="shared" si="27"/>
        <v>0</v>
      </c>
      <c r="AH59" s="96">
        <v>0</v>
      </c>
      <c r="AI59" s="109" t="e">
        <f t="shared" si="12"/>
        <v>#DIV/0!</v>
      </c>
    </row>
    <row r="60" spans="2:35" ht="15.75" outlineLevel="1">
      <c r="B60" s="145" t="s">
        <v>512</v>
      </c>
      <c r="C60" s="146">
        <f>'[2]Notes on C9-CPs and SCCPs'!N21</f>
        <v>-6.92808988764045</v>
      </c>
      <c r="D60" s="147">
        <f>'[2]Notes on C9-CPs and SCCPs'!O21</f>
        <v>5106.74</v>
      </c>
      <c r="E60" s="148">
        <f>'[2]Notes on C9-CPs and SCCPs'!P21</f>
        <v>10.199999999999999</v>
      </c>
      <c r="F60" s="149">
        <f>10^'[2]Notes on C9-CPs and SCCPs'!U21</f>
        <v>346736850.4525317</v>
      </c>
      <c r="G60" s="150">
        <f t="shared" si="28"/>
        <v>386.46840737197465</v>
      </c>
      <c r="H60" s="151">
        <f>10^(E60+LOG($P$18)-11.91)*$P$17/(10^(E60+LOG($P$18)-11.91)*$P$17+1)</f>
        <v>8.8831817961004353E-2</v>
      </c>
      <c r="I60" s="152">
        <f t="shared" si="14"/>
        <v>10.492138664295421</v>
      </c>
      <c r="J60" s="153">
        <f t="shared" si="15"/>
        <v>823464745.11274946</v>
      </c>
      <c r="K60" s="154">
        <f t="shared" si="29"/>
        <v>387.06517955405872</v>
      </c>
      <c r="L60" s="151">
        <f t="shared" si="17"/>
        <v>0.16039278568296292</v>
      </c>
      <c r="N60" s="143" t="s">
        <v>512</v>
      </c>
      <c r="O60" s="100">
        <f t="shared" si="21"/>
        <v>0</v>
      </c>
      <c r="P60" s="96">
        <v>0</v>
      </c>
      <c r="Q60" s="96" t="e">
        <f t="shared" si="18"/>
        <v>#DIV/0!</v>
      </c>
      <c r="R60" s="100">
        <f t="shared" si="22"/>
        <v>0</v>
      </c>
      <c r="S60" s="96">
        <v>0</v>
      </c>
      <c r="T60" s="109" t="e">
        <f t="shared" si="3"/>
        <v>#DIV/0!</v>
      </c>
      <c r="U60" s="100">
        <f t="shared" si="23"/>
        <v>0</v>
      </c>
      <c r="V60" s="96">
        <v>0</v>
      </c>
      <c r="W60" s="109" t="e">
        <f t="shared" si="5"/>
        <v>#DIV/0!</v>
      </c>
      <c r="X60" s="100">
        <f t="shared" si="24"/>
        <v>0</v>
      </c>
      <c r="Y60" s="96">
        <v>0</v>
      </c>
      <c r="Z60" s="109" t="e">
        <f t="shared" si="7"/>
        <v>#DIV/0!</v>
      </c>
      <c r="AA60" s="100">
        <f t="shared" si="25"/>
        <v>0</v>
      </c>
      <c r="AB60" s="96">
        <v>0</v>
      </c>
      <c r="AC60" s="109" t="e">
        <f t="shared" si="19"/>
        <v>#DIV/0!</v>
      </c>
      <c r="AD60" s="100">
        <f t="shared" si="26"/>
        <v>0</v>
      </c>
      <c r="AE60" s="96">
        <v>0</v>
      </c>
      <c r="AF60" s="109" t="e">
        <f t="shared" si="10"/>
        <v>#DIV/0!</v>
      </c>
      <c r="AG60" s="100">
        <f t="shared" si="27"/>
        <v>0</v>
      </c>
      <c r="AH60" s="96">
        <v>0</v>
      </c>
      <c r="AI60" s="109" t="e">
        <f t="shared" si="12"/>
        <v>#DIV/0!</v>
      </c>
    </row>
    <row r="61" spans="2:35" ht="15.75" outlineLevel="1">
      <c r="B61" s="145" t="s">
        <v>513</v>
      </c>
      <c r="C61" s="146">
        <f>'[2]Notes on C9-CPs and SCCPs'!N22</f>
        <v>-7.5078148582928055</v>
      </c>
      <c r="D61" s="147">
        <f>'[2]Notes on C9-CPs and SCCPs'!O22</f>
        <v>5547.9199999999992</v>
      </c>
      <c r="E61" s="148">
        <f>'[2]Notes on C9-CPs and SCCPs'!P22</f>
        <v>11.1</v>
      </c>
      <c r="F61" s="149">
        <f>10^'[2]Notes on C9-CPs and SCCPs'!U22</f>
        <v>6760829753.9198313</v>
      </c>
      <c r="G61" s="150">
        <f t="shared" si="28"/>
        <v>387.44700432397525</v>
      </c>
      <c r="H61" s="151">
        <f t="shared" si="20"/>
        <v>0.4364318546803661</v>
      </c>
      <c r="I61" s="152">
        <f t="shared" si="14"/>
        <v>11.417377022996634</v>
      </c>
      <c r="J61" s="153">
        <f t="shared" si="15"/>
        <v>10391509939.881313</v>
      </c>
      <c r="K61" s="154">
        <f t="shared" si="29"/>
        <v>387.46551933644082</v>
      </c>
      <c r="L61" s="151">
        <f t="shared" si="17"/>
        <v>0.61659761332399088</v>
      </c>
      <c r="N61" s="143" t="s">
        <v>513</v>
      </c>
      <c r="O61" s="100">
        <f t="shared" si="21"/>
        <v>0</v>
      </c>
      <c r="P61" s="96">
        <v>0</v>
      </c>
      <c r="Q61" s="96" t="e">
        <f t="shared" si="18"/>
        <v>#DIV/0!</v>
      </c>
      <c r="R61" s="100">
        <f t="shared" si="22"/>
        <v>0</v>
      </c>
      <c r="S61" s="96">
        <v>0</v>
      </c>
      <c r="T61" s="109" t="e">
        <f t="shared" si="3"/>
        <v>#DIV/0!</v>
      </c>
      <c r="U61" s="100">
        <f t="shared" si="23"/>
        <v>0</v>
      </c>
      <c r="V61" s="96">
        <v>0</v>
      </c>
      <c r="W61" s="109" t="e">
        <f t="shared" si="5"/>
        <v>#DIV/0!</v>
      </c>
      <c r="X61" s="100">
        <f t="shared" si="24"/>
        <v>0</v>
      </c>
      <c r="Y61" s="96">
        <v>0</v>
      </c>
      <c r="Z61" s="109" t="e">
        <f t="shared" si="7"/>
        <v>#DIV/0!</v>
      </c>
      <c r="AA61" s="100">
        <f t="shared" si="25"/>
        <v>0</v>
      </c>
      <c r="AB61" s="96">
        <v>0</v>
      </c>
      <c r="AC61" s="109" t="e">
        <f t="shared" si="19"/>
        <v>#DIV/0!</v>
      </c>
      <c r="AD61" s="100">
        <f t="shared" si="26"/>
        <v>0</v>
      </c>
      <c r="AE61" s="96">
        <v>0</v>
      </c>
      <c r="AF61" s="109" t="e">
        <f t="shared" si="10"/>
        <v>#DIV/0!</v>
      </c>
      <c r="AG61" s="100">
        <f t="shared" si="27"/>
        <v>0</v>
      </c>
      <c r="AH61" s="96">
        <v>0</v>
      </c>
      <c r="AI61" s="109" t="e">
        <f t="shared" si="12"/>
        <v>#DIV/0!</v>
      </c>
    </row>
    <row r="62" spans="2:35" ht="16.5" outlineLevel="1" thickBot="1">
      <c r="B62" s="155" t="s">
        <v>514</v>
      </c>
      <c r="C62" s="156">
        <f>'[2]Notes on C9-CPs and SCCPs'!N23</f>
        <v>-7.7654704008049649</v>
      </c>
      <c r="D62" s="157">
        <f>'[2]Notes on C9-CPs and SCCPs'!O23</f>
        <v>5744</v>
      </c>
      <c r="E62" s="158">
        <f>'[2]Notes on C9-CPs and SCCPs'!P23</f>
        <v>11.5</v>
      </c>
      <c r="F62" s="159">
        <f>10^'[2]Notes on C9-CPs and SCCPs'!U23</f>
        <v>10000000000</v>
      </c>
      <c r="G62" s="160">
        <f t="shared" si="28"/>
        <v>387.46416946739214</v>
      </c>
      <c r="H62" s="161">
        <f t="shared" si="20"/>
        <v>0.66046745024620823</v>
      </c>
      <c r="I62" s="162">
        <f t="shared" si="14"/>
        <v>11.828594071308288</v>
      </c>
      <c r="J62" s="159">
        <f t="shared" si="15"/>
        <v>32064682566.855545</v>
      </c>
      <c r="K62" s="163">
        <f t="shared" si="29"/>
        <v>387.48882507144663</v>
      </c>
      <c r="L62" s="161">
        <f t="shared" si="17"/>
        <v>0.80565079648417881</v>
      </c>
      <c r="N62" s="164" t="s">
        <v>514</v>
      </c>
      <c r="O62" s="101">
        <f t="shared" si="21"/>
        <v>0</v>
      </c>
      <c r="P62" s="97">
        <v>0</v>
      </c>
      <c r="Q62" s="97" t="e">
        <f t="shared" si="18"/>
        <v>#DIV/0!</v>
      </c>
      <c r="R62" s="101">
        <f t="shared" si="22"/>
        <v>0</v>
      </c>
      <c r="S62" s="97">
        <v>0</v>
      </c>
      <c r="T62" s="110" t="e">
        <f t="shared" si="3"/>
        <v>#DIV/0!</v>
      </c>
      <c r="U62" s="101">
        <f t="shared" si="23"/>
        <v>0</v>
      </c>
      <c r="V62" s="97">
        <v>0</v>
      </c>
      <c r="W62" s="110" t="e">
        <f t="shared" si="5"/>
        <v>#DIV/0!</v>
      </c>
      <c r="X62" s="101">
        <f t="shared" si="24"/>
        <v>0</v>
      </c>
      <c r="Y62" s="97">
        <v>0</v>
      </c>
      <c r="Z62" s="110" t="e">
        <f t="shared" si="7"/>
        <v>#DIV/0!</v>
      </c>
      <c r="AA62" s="101">
        <f t="shared" si="25"/>
        <v>0</v>
      </c>
      <c r="AB62" s="97">
        <v>0</v>
      </c>
      <c r="AC62" s="110" t="e">
        <f t="shared" si="19"/>
        <v>#DIV/0!</v>
      </c>
      <c r="AD62" s="101">
        <f t="shared" si="26"/>
        <v>0</v>
      </c>
      <c r="AE62" s="97">
        <v>0</v>
      </c>
      <c r="AF62" s="110" t="e">
        <f t="shared" si="10"/>
        <v>#DIV/0!</v>
      </c>
      <c r="AG62" s="101">
        <f t="shared" si="27"/>
        <v>0</v>
      </c>
      <c r="AH62" s="97">
        <v>0</v>
      </c>
      <c r="AI62" s="110" t="e">
        <f t="shared" si="12"/>
        <v>#DIV/0!</v>
      </c>
    </row>
    <row r="63" spans="2:35" ht="15" outlineLevel="1">
      <c r="B63" s="143" t="s">
        <v>515</v>
      </c>
      <c r="C63" s="127">
        <f>'[2]Notes on C9-CPs and SCCPs'!N24</f>
        <v>-4.1647341941975515</v>
      </c>
      <c r="D63" s="128">
        <f>'[2]Notes on C9-CPs and SCCPs'!O24</f>
        <v>3003.7819999999997</v>
      </c>
      <c r="E63" s="129">
        <f>'[2]Notes on C9-CPs and SCCPs'!P24</f>
        <v>5.91</v>
      </c>
      <c r="F63" s="130">
        <f>10^'[2]Notes on C9-CPs and SCCPs'!U24</f>
        <v>1737.8008287493772</v>
      </c>
      <c r="G63" s="131">
        <f t="shared" si="28"/>
        <v>0.36411064983320368</v>
      </c>
      <c r="H63" s="132">
        <f t="shared" si="20"/>
        <v>4.9999750001249962E-6</v>
      </c>
      <c r="I63" s="144">
        <f t="shared" si="14"/>
        <v>6.0818358211529517</v>
      </c>
      <c r="J63" s="134">
        <f t="shared" si="15"/>
        <v>4649.2684926688589</v>
      </c>
      <c r="K63" s="131">
        <f t="shared" si="29"/>
        <v>0.9741324460830012</v>
      </c>
      <c r="L63" s="132">
        <f t="shared" si="17"/>
        <v>7.4268149001781514E-6</v>
      </c>
      <c r="N63" s="143" t="s">
        <v>515</v>
      </c>
      <c r="O63" s="100">
        <f t="shared" si="21"/>
        <v>0</v>
      </c>
      <c r="P63" s="96">
        <v>0</v>
      </c>
      <c r="Q63" s="96" t="e">
        <f t="shared" si="18"/>
        <v>#DIV/0!</v>
      </c>
      <c r="R63" s="100">
        <f t="shared" si="22"/>
        <v>0</v>
      </c>
      <c r="S63" s="96">
        <v>0</v>
      </c>
      <c r="T63" s="109" t="e">
        <f t="shared" si="3"/>
        <v>#DIV/0!</v>
      </c>
      <c r="U63" s="100">
        <f t="shared" si="23"/>
        <v>0</v>
      </c>
      <c r="V63" s="96">
        <v>0</v>
      </c>
      <c r="W63" s="109" t="e">
        <f t="shared" si="5"/>
        <v>#DIV/0!</v>
      </c>
      <c r="X63" s="100">
        <f t="shared" si="24"/>
        <v>0</v>
      </c>
      <c r="Y63" s="96">
        <v>0</v>
      </c>
      <c r="Z63" s="109" t="e">
        <f t="shared" si="7"/>
        <v>#DIV/0!</v>
      </c>
      <c r="AA63" s="100">
        <f t="shared" si="25"/>
        <v>0</v>
      </c>
      <c r="AB63" s="96">
        <v>0</v>
      </c>
      <c r="AC63" s="109" t="e">
        <f t="shared" si="19"/>
        <v>#DIV/0!</v>
      </c>
      <c r="AD63" s="100">
        <f t="shared" si="26"/>
        <v>0</v>
      </c>
      <c r="AE63" s="96">
        <v>0</v>
      </c>
      <c r="AF63" s="109" t="e">
        <f t="shared" si="10"/>
        <v>#DIV/0!</v>
      </c>
      <c r="AG63" s="100">
        <f t="shared" si="27"/>
        <v>0</v>
      </c>
      <c r="AH63" s="96">
        <v>0</v>
      </c>
      <c r="AI63" s="109" t="e">
        <f t="shared" si="12"/>
        <v>#DIV/0!</v>
      </c>
    </row>
    <row r="64" spans="2:35" ht="15" outlineLevel="1">
      <c r="B64" s="143" t="s">
        <v>516</v>
      </c>
      <c r="C64" s="127">
        <f>'[2]Notes on C9-CPs and SCCPs'!N25</f>
        <v>-4.7637833305383204</v>
      </c>
      <c r="D64" s="128">
        <f>'[2]Notes on C9-CPs and SCCPs'!O25</f>
        <v>3459.6679999999997</v>
      </c>
      <c r="E64" s="129">
        <f>'[2]Notes on C9-CPs and SCCPs'!P25</f>
        <v>6.84</v>
      </c>
      <c r="F64" s="130">
        <f>10^'[2]Notes on C9-CPs and SCCPs'!U25</f>
        <v>33113.11214825909</v>
      </c>
      <c r="G64" s="131">
        <f t="shared" si="28"/>
        <v>6.9379854024923961</v>
      </c>
      <c r="H64" s="132">
        <f t="shared" si="20"/>
        <v>4.2555090897289636E-5</v>
      </c>
      <c r="I64" s="144">
        <f t="shared" si="14"/>
        <v>7.0379154584775421</v>
      </c>
      <c r="J64" s="134">
        <f t="shared" si="15"/>
        <v>63843.898075412777</v>
      </c>
      <c r="K64" s="131">
        <f t="shared" si="29"/>
        <v>13.376816739606813</v>
      </c>
      <c r="L64" s="132">
        <f t="shared" si="17"/>
        <v>6.7120674438300612E-5</v>
      </c>
      <c r="N64" s="143" t="s">
        <v>516</v>
      </c>
      <c r="O64" s="100">
        <f t="shared" si="21"/>
        <v>0</v>
      </c>
      <c r="P64" s="96">
        <v>0</v>
      </c>
      <c r="Q64" s="96" t="e">
        <f t="shared" si="18"/>
        <v>#DIV/0!</v>
      </c>
      <c r="R64" s="100">
        <f t="shared" si="22"/>
        <v>0</v>
      </c>
      <c r="S64" s="96">
        <v>0</v>
      </c>
      <c r="T64" s="109" t="e">
        <f t="shared" si="3"/>
        <v>#DIV/0!</v>
      </c>
      <c r="U64" s="100">
        <f t="shared" si="23"/>
        <v>0</v>
      </c>
      <c r="V64" s="96">
        <v>0</v>
      </c>
      <c r="W64" s="109" t="e">
        <f t="shared" si="5"/>
        <v>#DIV/0!</v>
      </c>
      <c r="X64" s="100">
        <f t="shared" si="24"/>
        <v>0</v>
      </c>
      <c r="Y64" s="96">
        <v>0</v>
      </c>
      <c r="Z64" s="109" t="e">
        <f t="shared" si="7"/>
        <v>#DIV/0!</v>
      </c>
      <c r="AA64" s="100">
        <f t="shared" si="25"/>
        <v>0</v>
      </c>
      <c r="AB64" s="96">
        <v>0</v>
      </c>
      <c r="AC64" s="109" t="e">
        <f t="shared" si="19"/>
        <v>#DIV/0!</v>
      </c>
      <c r="AD64" s="100">
        <f t="shared" si="26"/>
        <v>0</v>
      </c>
      <c r="AE64" s="96">
        <v>0</v>
      </c>
      <c r="AF64" s="109" t="e">
        <f t="shared" si="10"/>
        <v>#DIV/0!</v>
      </c>
      <c r="AG64" s="100">
        <f t="shared" si="27"/>
        <v>0</v>
      </c>
      <c r="AH64" s="96">
        <v>0</v>
      </c>
      <c r="AI64" s="109" t="e">
        <f t="shared" si="12"/>
        <v>#DIV/0!</v>
      </c>
    </row>
    <row r="65" spans="2:35" ht="15" outlineLevel="1">
      <c r="B65" s="143" t="s">
        <v>517</v>
      </c>
      <c r="C65" s="127">
        <f>'[2]Notes on C9-CPs and SCCPs'!N26</f>
        <v>-5.1373838671809491</v>
      </c>
      <c r="D65" s="128">
        <f>'[2]Notes on C9-CPs and SCCPs'!O26</f>
        <v>3743.9839999999999</v>
      </c>
      <c r="E65" s="129">
        <f>'[2]Notes on C9-CPs and SCCPs'!P26</f>
        <v>7.42</v>
      </c>
      <c r="F65" s="130">
        <f>10^'[2]Notes on C9-CPs and SCCPs'!U26</f>
        <v>204173.79446695308</v>
      </c>
      <c r="G65" s="131">
        <f t="shared" si="28"/>
        <v>42.774289957902496</v>
      </c>
      <c r="H65" s="132">
        <f t="shared" si="20"/>
        <v>1.6177065448597948E-4</v>
      </c>
      <c r="I65" s="144">
        <f t="shared" si="14"/>
        <v>7.634180178529439</v>
      </c>
      <c r="J65" s="134">
        <f t="shared" si="15"/>
        <v>327095.38180474058</v>
      </c>
      <c r="K65" s="131">
        <f t="shared" si="29"/>
        <v>68.294187728521337</v>
      </c>
      <c r="L65" s="132">
        <f t="shared" si="17"/>
        <v>2.6487144170295044E-4</v>
      </c>
      <c r="N65" s="143" t="s">
        <v>517</v>
      </c>
      <c r="O65" s="100">
        <f t="shared" si="21"/>
        <v>0</v>
      </c>
      <c r="P65" s="96">
        <v>0</v>
      </c>
      <c r="Q65" s="96" t="e">
        <f t="shared" si="18"/>
        <v>#DIV/0!</v>
      </c>
      <c r="R65" s="100">
        <f t="shared" si="22"/>
        <v>0</v>
      </c>
      <c r="S65" s="96">
        <v>0</v>
      </c>
      <c r="T65" s="109" t="e">
        <f t="shared" si="3"/>
        <v>#DIV/0!</v>
      </c>
      <c r="U65" s="100">
        <f t="shared" si="23"/>
        <v>0</v>
      </c>
      <c r="V65" s="96">
        <v>0</v>
      </c>
      <c r="W65" s="109" t="e">
        <f t="shared" si="5"/>
        <v>#DIV/0!</v>
      </c>
      <c r="X65" s="100">
        <f t="shared" si="24"/>
        <v>0</v>
      </c>
      <c r="Y65" s="96">
        <v>0</v>
      </c>
      <c r="Z65" s="109" t="e">
        <f t="shared" si="7"/>
        <v>#DIV/0!</v>
      </c>
      <c r="AA65" s="100">
        <f t="shared" si="25"/>
        <v>0</v>
      </c>
      <c r="AB65" s="96">
        <v>0</v>
      </c>
      <c r="AC65" s="109" t="e">
        <f t="shared" si="19"/>
        <v>#DIV/0!</v>
      </c>
      <c r="AD65" s="100">
        <f t="shared" si="26"/>
        <v>0</v>
      </c>
      <c r="AE65" s="96">
        <v>0</v>
      </c>
      <c r="AF65" s="109" t="e">
        <f t="shared" si="10"/>
        <v>#DIV/0!</v>
      </c>
      <c r="AG65" s="100">
        <f t="shared" si="27"/>
        <v>0</v>
      </c>
      <c r="AH65" s="96">
        <v>0</v>
      </c>
      <c r="AI65" s="109" t="e">
        <f t="shared" si="12"/>
        <v>#DIV/0!</v>
      </c>
    </row>
    <row r="66" spans="2:35" ht="15" outlineLevel="1">
      <c r="B66" s="143" t="s">
        <v>518</v>
      </c>
      <c r="C66" s="127">
        <f>'[2]Notes on C9-CPs and SCCPs'!N27</f>
        <v>-5.8394952205265813</v>
      </c>
      <c r="D66" s="128">
        <f>'[2]Notes on C9-CPs and SCCPs'!O27</f>
        <v>4278.3019999999997</v>
      </c>
      <c r="E66" s="129">
        <f>'[2]Notes on C9-CPs and SCCPs'!P27</f>
        <v>8.51</v>
      </c>
      <c r="F66" s="130">
        <f>10^'[2]Notes on C9-CPs and SCCPs'!U27</f>
        <v>3715352.2909717364</v>
      </c>
      <c r="G66" s="131">
        <f t="shared" si="28"/>
        <v>305.24920915671208</v>
      </c>
      <c r="H66" s="132">
        <f t="shared" si="20"/>
        <v>1.9865814910850327E-3</v>
      </c>
      <c r="I66" s="144">
        <f t="shared" si="14"/>
        <v>8.7547466351786891</v>
      </c>
      <c r="J66" s="134">
        <f t="shared" si="15"/>
        <v>7049340.6189185716</v>
      </c>
      <c r="K66" s="131">
        <f t="shared" si="29"/>
        <v>340.83704480898206</v>
      </c>
      <c r="L66" s="132">
        <f t="shared" si="17"/>
        <v>3.4849815869332583E-3</v>
      </c>
      <c r="N66" s="143" t="s">
        <v>518</v>
      </c>
      <c r="O66" s="100">
        <f t="shared" si="21"/>
        <v>0</v>
      </c>
      <c r="P66" s="96">
        <v>0</v>
      </c>
      <c r="Q66" s="96" t="e">
        <f t="shared" si="18"/>
        <v>#DIV/0!</v>
      </c>
      <c r="R66" s="100">
        <f t="shared" si="22"/>
        <v>0</v>
      </c>
      <c r="S66" s="96">
        <v>0</v>
      </c>
      <c r="T66" s="109" t="e">
        <f t="shared" si="3"/>
        <v>#DIV/0!</v>
      </c>
      <c r="U66" s="100">
        <f t="shared" si="23"/>
        <v>0</v>
      </c>
      <c r="V66" s="96">
        <v>0</v>
      </c>
      <c r="W66" s="109" t="e">
        <f t="shared" si="5"/>
        <v>#DIV/0!</v>
      </c>
      <c r="X66" s="100">
        <f t="shared" si="24"/>
        <v>0</v>
      </c>
      <c r="Y66" s="96">
        <v>0</v>
      </c>
      <c r="Z66" s="109" t="e">
        <f t="shared" si="7"/>
        <v>#DIV/0!</v>
      </c>
      <c r="AA66" s="100">
        <f t="shared" si="25"/>
        <v>0</v>
      </c>
      <c r="AB66" s="96">
        <v>0</v>
      </c>
      <c r="AC66" s="109" t="e">
        <f t="shared" si="19"/>
        <v>#DIV/0!</v>
      </c>
      <c r="AD66" s="100">
        <f t="shared" si="26"/>
        <v>0</v>
      </c>
      <c r="AE66" s="96">
        <v>0</v>
      </c>
      <c r="AF66" s="109" t="e">
        <f t="shared" si="10"/>
        <v>#DIV/0!</v>
      </c>
      <c r="AG66" s="100">
        <f t="shared" si="27"/>
        <v>0</v>
      </c>
      <c r="AH66" s="96">
        <v>0</v>
      </c>
      <c r="AI66" s="109" t="e">
        <f t="shared" si="12"/>
        <v>#DIV/0!</v>
      </c>
    </row>
    <row r="67" spans="2:35" ht="15" outlineLevel="1">
      <c r="B67" s="143" t="s">
        <v>519</v>
      </c>
      <c r="C67" s="127">
        <f>'[2]Notes on C9-CPs and SCCPs'!N28</f>
        <v>-6.0778265973503292</v>
      </c>
      <c r="D67" s="128">
        <f>'[2]Notes on C9-CPs and SCCPs'!O28</f>
        <v>4459.6760000000004</v>
      </c>
      <c r="E67" s="129">
        <f>'[2]Notes on C9-CPs and SCCPs'!P28</f>
        <v>8.8800000000000008</v>
      </c>
      <c r="F67" s="130">
        <f>10^'[2]Notes on C9-CPs and SCCPs'!U28</f>
        <v>12882495.516931379</v>
      </c>
      <c r="G67" s="131">
        <f t="shared" si="28"/>
        <v>360.96956340689792</v>
      </c>
      <c r="H67" s="132">
        <f t="shared" si="20"/>
        <v>4.6445985461416508E-3</v>
      </c>
      <c r="I67" s="144">
        <f t="shared" si="14"/>
        <v>9.1351224048669675</v>
      </c>
      <c r="J67" s="134">
        <f t="shared" si="15"/>
        <v>19989211.43725165</v>
      </c>
      <c r="K67" s="131">
        <f t="shared" si="29"/>
        <v>370.11425294335731</v>
      </c>
      <c r="L67" s="132">
        <f t="shared" si="17"/>
        <v>8.326473967048104E-3</v>
      </c>
      <c r="N67" s="143" t="s">
        <v>519</v>
      </c>
      <c r="O67" s="100">
        <f t="shared" si="21"/>
        <v>0</v>
      </c>
      <c r="P67" s="96">
        <v>0</v>
      </c>
      <c r="Q67" s="96" t="e">
        <f t="shared" si="18"/>
        <v>#DIV/0!</v>
      </c>
      <c r="R67" s="100">
        <f t="shared" si="22"/>
        <v>0</v>
      </c>
      <c r="S67" s="96">
        <v>0</v>
      </c>
      <c r="T67" s="109" t="e">
        <f t="shared" si="3"/>
        <v>#DIV/0!</v>
      </c>
      <c r="U67" s="100">
        <f t="shared" si="23"/>
        <v>0</v>
      </c>
      <c r="V67" s="96">
        <v>0</v>
      </c>
      <c r="W67" s="109" t="e">
        <f t="shared" si="5"/>
        <v>#DIV/0!</v>
      </c>
      <c r="X67" s="100">
        <f t="shared" si="24"/>
        <v>0</v>
      </c>
      <c r="Y67" s="96">
        <v>0</v>
      </c>
      <c r="Z67" s="109" t="e">
        <f t="shared" si="7"/>
        <v>#DIV/0!</v>
      </c>
      <c r="AA67" s="100">
        <f t="shared" si="25"/>
        <v>0</v>
      </c>
      <c r="AB67" s="96">
        <v>0</v>
      </c>
      <c r="AC67" s="109" t="e">
        <f t="shared" si="19"/>
        <v>#DIV/0!</v>
      </c>
      <c r="AD67" s="100">
        <f t="shared" si="26"/>
        <v>0</v>
      </c>
      <c r="AE67" s="96">
        <v>0</v>
      </c>
      <c r="AF67" s="109" t="e">
        <f t="shared" si="10"/>
        <v>#DIV/0!</v>
      </c>
      <c r="AG67" s="100">
        <f t="shared" si="27"/>
        <v>0</v>
      </c>
      <c r="AH67" s="96">
        <v>0</v>
      </c>
      <c r="AI67" s="109" t="e">
        <f t="shared" si="12"/>
        <v>#DIV/0!</v>
      </c>
    </row>
    <row r="68" spans="2:35" ht="15.75" outlineLevel="1">
      <c r="B68" s="145" t="s">
        <v>520</v>
      </c>
      <c r="C68" s="146">
        <f>'[2]Notes on C9-CPs and SCCPs'!N29</f>
        <v>-6.6833171222539001</v>
      </c>
      <c r="D68" s="147">
        <f>'[2]Notes on C9-CPs and SCCPs'!O29</f>
        <v>4920.4639999999999</v>
      </c>
      <c r="E68" s="148">
        <f>'[2]Notes on C9-CPs and SCCPs'!P29</f>
        <v>9.82</v>
      </c>
      <c r="F68" s="149">
        <f>10^'[2]Notes on C9-CPs and SCCPs'!U29</f>
        <v>165958690.74375659</v>
      </c>
      <c r="G68" s="150">
        <f t="shared" si="28"/>
        <v>385.348861937631</v>
      </c>
      <c r="H68" s="151">
        <f>10^(E68+LOG($P$18)-11.91)*$P$17/(10^(E68+LOG($P$18)-11.91)*$P$17+1)</f>
        <v>3.9054299487656027E-2</v>
      </c>
      <c r="I68" s="152">
        <f t="shared" si="14"/>
        <v>10.10148246839935</v>
      </c>
      <c r="J68" s="153">
        <f t="shared" si="15"/>
        <v>282334621.68728185</v>
      </c>
      <c r="K68" s="154">
        <f t="shared" si="29"/>
        <v>386.23360806828128</v>
      </c>
      <c r="L68" s="151">
        <f t="shared" si="17"/>
        <v>7.2102831849768623E-2</v>
      </c>
      <c r="N68" s="143" t="s">
        <v>520</v>
      </c>
      <c r="O68" s="100">
        <f t="shared" si="21"/>
        <v>0</v>
      </c>
      <c r="P68" s="96">
        <v>0</v>
      </c>
      <c r="Q68" s="96" t="e">
        <f t="shared" si="18"/>
        <v>#DIV/0!</v>
      </c>
      <c r="R68" s="100">
        <f t="shared" si="22"/>
        <v>0</v>
      </c>
      <c r="S68" s="96">
        <v>0</v>
      </c>
      <c r="T68" s="109" t="e">
        <f t="shared" si="3"/>
        <v>#DIV/0!</v>
      </c>
      <c r="U68" s="100">
        <f t="shared" si="23"/>
        <v>0</v>
      </c>
      <c r="V68" s="96">
        <v>0</v>
      </c>
      <c r="W68" s="109" t="e">
        <f t="shared" si="5"/>
        <v>#DIV/0!</v>
      </c>
      <c r="X68" s="100">
        <f t="shared" si="24"/>
        <v>0</v>
      </c>
      <c r="Y68" s="96">
        <v>0</v>
      </c>
      <c r="Z68" s="109" t="e">
        <f t="shared" si="7"/>
        <v>#DIV/0!</v>
      </c>
      <c r="AA68" s="100">
        <f t="shared" si="25"/>
        <v>0</v>
      </c>
      <c r="AB68" s="96">
        <v>0</v>
      </c>
      <c r="AC68" s="109" t="e">
        <f t="shared" si="19"/>
        <v>#DIV/0!</v>
      </c>
      <c r="AD68" s="100">
        <f t="shared" si="26"/>
        <v>0</v>
      </c>
      <c r="AE68" s="96">
        <v>0</v>
      </c>
      <c r="AF68" s="109" t="e">
        <f t="shared" si="10"/>
        <v>#DIV/0!</v>
      </c>
      <c r="AG68" s="100">
        <f t="shared" si="27"/>
        <v>0</v>
      </c>
      <c r="AH68" s="96">
        <v>0</v>
      </c>
      <c r="AI68" s="109" t="e">
        <f t="shared" si="12"/>
        <v>#DIV/0!</v>
      </c>
    </row>
    <row r="69" spans="2:35" ht="15.75" outlineLevel="1">
      <c r="B69" s="145" t="s">
        <v>521</v>
      </c>
      <c r="C69" s="146">
        <f>'[2]Notes on C9-CPs and SCCPs'!N30</f>
        <v>-6.992503773268492</v>
      </c>
      <c r="D69" s="147">
        <f>'[2]Notes on C9-CPs and SCCPs'!O30</f>
        <v>5155.76</v>
      </c>
      <c r="E69" s="148">
        <f>'[2]Notes on C9-CPs and SCCPs'!P30</f>
        <v>10.3</v>
      </c>
      <c r="F69" s="149">
        <f>10^'[2]Notes on C9-CPs and SCCPs'!U30</f>
        <v>489778819.3684473</v>
      </c>
      <c r="G69" s="150">
        <f t="shared" si="28"/>
        <v>386.76930931940285</v>
      </c>
      <c r="H69" s="151">
        <f t="shared" si="20"/>
        <v>0.10931822473861477</v>
      </c>
      <c r="I69" s="152">
        <f t="shared" si="14"/>
        <v>10.594942926373331</v>
      </c>
      <c r="J69" s="153">
        <f t="shared" si="15"/>
        <v>1091395308.0038719</v>
      </c>
      <c r="K69" s="154">
        <f t="shared" si="29"/>
        <v>387.1718649093101</v>
      </c>
      <c r="L69" s="151">
        <f t="shared" si="17"/>
        <v>0.19488226698589228</v>
      </c>
      <c r="N69" s="143" t="s">
        <v>521</v>
      </c>
      <c r="O69" s="100">
        <f t="shared" si="21"/>
        <v>0</v>
      </c>
      <c r="P69" s="96">
        <v>0</v>
      </c>
      <c r="Q69" s="96" t="e">
        <f t="shared" si="18"/>
        <v>#DIV/0!</v>
      </c>
      <c r="R69" s="100">
        <f t="shared" si="22"/>
        <v>0</v>
      </c>
      <c r="S69" s="96">
        <v>0</v>
      </c>
      <c r="T69" s="109" t="e">
        <f t="shared" si="3"/>
        <v>#DIV/0!</v>
      </c>
      <c r="U69" s="100">
        <f t="shared" si="23"/>
        <v>0</v>
      </c>
      <c r="V69" s="96">
        <v>0</v>
      </c>
      <c r="W69" s="109" t="e">
        <f t="shared" si="5"/>
        <v>#DIV/0!</v>
      </c>
      <c r="X69" s="100">
        <f t="shared" si="24"/>
        <v>0</v>
      </c>
      <c r="Y69" s="96">
        <v>0</v>
      </c>
      <c r="Z69" s="109" t="e">
        <f t="shared" si="7"/>
        <v>#DIV/0!</v>
      </c>
      <c r="AA69" s="100">
        <f t="shared" si="25"/>
        <v>0</v>
      </c>
      <c r="AB69" s="96">
        <v>0</v>
      </c>
      <c r="AC69" s="109" t="e">
        <f t="shared" si="19"/>
        <v>#DIV/0!</v>
      </c>
      <c r="AD69" s="100">
        <f t="shared" si="26"/>
        <v>0</v>
      </c>
      <c r="AE69" s="96">
        <v>0</v>
      </c>
      <c r="AF69" s="109" t="e">
        <f t="shared" si="10"/>
        <v>#DIV/0!</v>
      </c>
      <c r="AG69" s="100">
        <f t="shared" si="27"/>
        <v>0</v>
      </c>
      <c r="AH69" s="96">
        <v>0</v>
      </c>
      <c r="AI69" s="109" t="e">
        <f t="shared" si="12"/>
        <v>#DIV/0!</v>
      </c>
    </row>
    <row r="70" spans="2:35" ht="15.75" outlineLevel="1">
      <c r="B70" s="145" t="s">
        <v>522</v>
      </c>
      <c r="C70" s="146">
        <f>'[2]Notes on C9-CPs and SCCPs'!N31</f>
        <v>-7.1857454301526094</v>
      </c>
      <c r="D70" s="147">
        <f>'[2]Notes on C9-CPs and SCCPs'!O31</f>
        <v>5302.82</v>
      </c>
      <c r="E70" s="148">
        <f>'[2]Notes on C9-CPs and SCCPs'!P31</f>
        <v>10.6</v>
      </c>
      <c r="F70" s="149">
        <f>10^'[2]Notes on C9-CPs and SCCPs'!U31</f>
        <v>1348962882.5916605</v>
      </c>
      <c r="G70" s="150">
        <f t="shared" si="28"/>
        <v>387.23448957007508</v>
      </c>
      <c r="H70" s="151">
        <f t="shared" si="20"/>
        <v>0.19671579481613635</v>
      </c>
      <c r="I70" s="152">
        <f t="shared" si="14"/>
        <v>10.903355712607071</v>
      </c>
      <c r="J70" s="153">
        <f t="shared" si="15"/>
        <v>2540933493.765028</v>
      </c>
      <c r="K70" s="154">
        <f t="shared" si="29"/>
        <v>387.35901225094068</v>
      </c>
      <c r="L70" s="151">
        <f t="shared" si="17"/>
        <v>0.32994226014530265</v>
      </c>
      <c r="N70" s="143" t="s">
        <v>522</v>
      </c>
      <c r="O70" s="100">
        <f t="shared" si="21"/>
        <v>0</v>
      </c>
      <c r="P70" s="96">
        <v>0</v>
      </c>
      <c r="Q70" s="96" t="e">
        <f t="shared" si="18"/>
        <v>#DIV/0!</v>
      </c>
      <c r="R70" s="100">
        <f t="shared" si="22"/>
        <v>0</v>
      </c>
      <c r="S70" s="96">
        <v>0</v>
      </c>
      <c r="T70" s="109" t="e">
        <f t="shared" si="3"/>
        <v>#DIV/0!</v>
      </c>
      <c r="U70" s="100">
        <f t="shared" si="23"/>
        <v>0</v>
      </c>
      <c r="V70" s="96">
        <v>0</v>
      </c>
      <c r="W70" s="109" t="e">
        <f t="shared" si="5"/>
        <v>#DIV/0!</v>
      </c>
      <c r="X70" s="100">
        <f t="shared" si="24"/>
        <v>0</v>
      </c>
      <c r="Y70" s="96">
        <v>0</v>
      </c>
      <c r="Z70" s="109" t="e">
        <f t="shared" si="7"/>
        <v>#DIV/0!</v>
      </c>
      <c r="AA70" s="100">
        <f t="shared" si="25"/>
        <v>0</v>
      </c>
      <c r="AB70" s="96">
        <v>0</v>
      </c>
      <c r="AC70" s="109" t="e">
        <f t="shared" si="19"/>
        <v>#DIV/0!</v>
      </c>
      <c r="AD70" s="100">
        <f t="shared" si="26"/>
        <v>0</v>
      </c>
      <c r="AE70" s="96">
        <v>0</v>
      </c>
      <c r="AF70" s="109" t="e">
        <f t="shared" si="10"/>
        <v>#DIV/0!</v>
      </c>
      <c r="AG70" s="100">
        <f t="shared" si="27"/>
        <v>0</v>
      </c>
      <c r="AH70" s="96">
        <v>0</v>
      </c>
      <c r="AI70" s="109" t="e">
        <f t="shared" si="12"/>
        <v>#DIV/0!</v>
      </c>
    </row>
    <row r="71" spans="2:35" ht="15.75" outlineLevel="1">
      <c r="B71" s="145" t="s">
        <v>523</v>
      </c>
      <c r="C71" s="146">
        <f>'[2]Notes on C9-CPs and SCCPs'!N32</f>
        <v>-7.0569176588965288</v>
      </c>
      <c r="D71" s="147">
        <f>'[2]Notes on C9-CPs and SCCPs'!O32</f>
        <v>5204.78</v>
      </c>
      <c r="E71" s="148">
        <f>'[2]Notes on C9-CPs and SCCPs'!P32</f>
        <v>10.4</v>
      </c>
      <c r="F71" s="149">
        <f>10^'[2]Notes on C9-CPs and SCCPs'!U32</f>
        <v>1202264434.6174154</v>
      </c>
      <c r="G71" s="150">
        <f t="shared" si="28"/>
        <v>387.20210900538507</v>
      </c>
      <c r="H71" s="151">
        <f t="shared" si="20"/>
        <v>0.13383524873233651</v>
      </c>
      <c r="I71" s="152">
        <f t="shared" si="14"/>
        <v>10.697747188451247</v>
      </c>
      <c r="J71" s="153">
        <f t="shared" si="15"/>
        <v>1446502385.6847529</v>
      </c>
      <c r="K71" s="154">
        <f t="shared" si="29"/>
        <v>387.25238564869505</v>
      </c>
      <c r="L71" s="151">
        <f t="shared" si="17"/>
        <v>0.23471481335250363</v>
      </c>
      <c r="N71" s="143" t="s">
        <v>523</v>
      </c>
      <c r="O71" s="100">
        <f t="shared" si="21"/>
        <v>0</v>
      </c>
      <c r="P71" s="96">
        <v>0</v>
      </c>
      <c r="Q71" s="96" t="e">
        <f t="shared" si="18"/>
        <v>#DIV/0!</v>
      </c>
      <c r="R71" s="100">
        <f t="shared" si="22"/>
        <v>0</v>
      </c>
      <c r="S71" s="96">
        <v>0</v>
      </c>
      <c r="T71" s="109" t="e">
        <f t="shared" si="3"/>
        <v>#DIV/0!</v>
      </c>
      <c r="U71" s="100">
        <f t="shared" si="23"/>
        <v>0</v>
      </c>
      <c r="V71" s="96">
        <v>0</v>
      </c>
      <c r="W71" s="109" t="e">
        <f t="shared" si="5"/>
        <v>#DIV/0!</v>
      </c>
      <c r="X71" s="100">
        <f t="shared" si="24"/>
        <v>0</v>
      </c>
      <c r="Y71" s="96">
        <v>0</v>
      </c>
      <c r="Z71" s="109" t="e">
        <f t="shared" si="7"/>
        <v>#DIV/0!</v>
      </c>
      <c r="AA71" s="100">
        <f t="shared" si="25"/>
        <v>0</v>
      </c>
      <c r="AB71" s="96">
        <v>0</v>
      </c>
      <c r="AC71" s="109" t="e">
        <f t="shared" si="19"/>
        <v>#DIV/0!</v>
      </c>
      <c r="AD71" s="100">
        <f t="shared" si="26"/>
        <v>0</v>
      </c>
      <c r="AE71" s="96">
        <v>0</v>
      </c>
      <c r="AF71" s="109" t="e">
        <f t="shared" si="10"/>
        <v>#DIV/0!</v>
      </c>
      <c r="AG71" s="100">
        <f t="shared" si="27"/>
        <v>0</v>
      </c>
      <c r="AH71" s="96">
        <v>0</v>
      </c>
      <c r="AI71" s="109" t="e">
        <f t="shared" si="12"/>
        <v>#DIV/0!</v>
      </c>
    </row>
    <row r="72" spans="2:35" ht="15.75" outlineLevel="1">
      <c r="B72" s="145" t="s">
        <v>524</v>
      </c>
      <c r="C72" s="146">
        <f>'[2]Notes on C9-CPs and SCCPs'!N33</f>
        <v>-8.2163676002012416</v>
      </c>
      <c r="D72" s="147">
        <f>'[2]Notes on C9-CPs and SCCPs'!O33</f>
        <v>6087.1399999999994</v>
      </c>
      <c r="E72" s="148">
        <f>'[2]Notes on C9-CPs and SCCPs'!P33</f>
        <v>12.2</v>
      </c>
      <c r="F72" s="149">
        <f>10^'[2]Notes on C9-CPs and SCCPs'!U33</f>
        <v>100000000000</v>
      </c>
      <c r="G72" s="150">
        <f t="shared" si="28"/>
        <v>387.49641674707465</v>
      </c>
      <c r="H72" s="151">
        <f t="shared" si="20"/>
        <v>0.90697002005516614</v>
      </c>
      <c r="I72" s="152">
        <f t="shared" si="14"/>
        <v>12.548223905853678</v>
      </c>
      <c r="J72" s="153">
        <f t="shared" si="15"/>
        <v>230349061923.52377</v>
      </c>
      <c r="K72" s="154">
        <f t="shared" si="29"/>
        <v>387.49844441758466</v>
      </c>
      <c r="L72" s="151">
        <f t="shared" si="17"/>
        <v>0.95601827255280236</v>
      </c>
      <c r="N72" s="165" t="s">
        <v>524</v>
      </c>
      <c r="O72" s="100">
        <f t="shared" si="21"/>
        <v>0</v>
      </c>
      <c r="P72" s="96">
        <v>0</v>
      </c>
      <c r="Q72" s="96" t="e">
        <f t="shared" si="18"/>
        <v>#DIV/0!</v>
      </c>
      <c r="R72" s="100">
        <f t="shared" si="22"/>
        <v>0</v>
      </c>
      <c r="S72" s="96">
        <v>0</v>
      </c>
      <c r="T72" s="109" t="e">
        <f t="shared" si="3"/>
        <v>#DIV/0!</v>
      </c>
      <c r="U72" s="100">
        <f t="shared" si="23"/>
        <v>0</v>
      </c>
      <c r="V72" s="96">
        <v>0</v>
      </c>
      <c r="W72" s="109" t="e">
        <f t="shared" si="5"/>
        <v>#DIV/0!</v>
      </c>
      <c r="X72" s="100">
        <f t="shared" si="24"/>
        <v>0</v>
      </c>
      <c r="Y72" s="96">
        <v>0</v>
      </c>
      <c r="Z72" s="109" t="e">
        <f t="shared" si="7"/>
        <v>#DIV/0!</v>
      </c>
      <c r="AA72" s="100">
        <f t="shared" si="25"/>
        <v>0</v>
      </c>
      <c r="AB72" s="96">
        <v>0</v>
      </c>
      <c r="AC72" s="109" t="e">
        <f t="shared" si="19"/>
        <v>#DIV/0!</v>
      </c>
      <c r="AD72" s="100">
        <f t="shared" si="26"/>
        <v>0</v>
      </c>
      <c r="AE72" s="96">
        <v>0</v>
      </c>
      <c r="AF72" s="109" t="e">
        <f t="shared" si="10"/>
        <v>#DIV/0!</v>
      </c>
      <c r="AG72" s="100">
        <f t="shared" si="27"/>
        <v>0</v>
      </c>
      <c r="AH72" s="96">
        <v>0</v>
      </c>
      <c r="AI72" s="109" t="e">
        <f t="shared" si="12"/>
        <v>#DIV/0!</v>
      </c>
    </row>
    <row r="73" spans="2:35" ht="16.5" outlineLevel="1" thickBot="1">
      <c r="B73" s="155" t="s">
        <v>525</v>
      </c>
      <c r="C73" s="156">
        <f>'[2]Notes on C9-CPs and SCCPs'!N34</f>
        <v>-7.4434009726647652</v>
      </c>
      <c r="D73" s="157">
        <f>'[2]Notes on C9-CPs and SCCPs'!O34</f>
        <v>5498.9</v>
      </c>
      <c r="E73" s="158">
        <f>'[2]Notes on C9-CPs and SCCPs'!P34</f>
        <v>11</v>
      </c>
      <c r="F73" s="159">
        <f>10^'[2]Notes on C9-CPs and SCCPs'!U34</f>
        <v>5370317963.7025433</v>
      </c>
      <c r="G73" s="160">
        <f t="shared" si="28"/>
        <v>387.43328397186559</v>
      </c>
      <c r="H73" s="161">
        <f t="shared" si="20"/>
        <v>0.38085647297484165</v>
      </c>
      <c r="I73" s="162">
        <f t="shared" si="14"/>
        <v>11.314572760918725</v>
      </c>
      <c r="J73" s="159">
        <f t="shared" si="15"/>
        <v>7840460758.1020517</v>
      </c>
      <c r="K73" s="163">
        <f t="shared" si="29"/>
        <v>387.45430125187858</v>
      </c>
      <c r="L73" s="161">
        <f t="shared" si="17"/>
        <v>0.55932326736671434</v>
      </c>
      <c r="N73" s="164" t="s">
        <v>525</v>
      </c>
      <c r="O73" s="101">
        <f t="shared" si="21"/>
        <v>0</v>
      </c>
      <c r="P73" s="97">
        <v>0</v>
      </c>
      <c r="Q73" s="97" t="e">
        <f t="shared" si="18"/>
        <v>#DIV/0!</v>
      </c>
      <c r="R73" s="101">
        <f t="shared" si="22"/>
        <v>0</v>
      </c>
      <c r="S73" s="97">
        <v>0</v>
      </c>
      <c r="T73" s="110" t="e">
        <f t="shared" si="3"/>
        <v>#DIV/0!</v>
      </c>
      <c r="U73" s="101">
        <f t="shared" si="23"/>
        <v>0</v>
      </c>
      <c r="V73" s="97">
        <v>0</v>
      </c>
      <c r="W73" s="110" t="e">
        <f t="shared" si="5"/>
        <v>#DIV/0!</v>
      </c>
      <c r="X73" s="101">
        <f t="shared" si="24"/>
        <v>0</v>
      </c>
      <c r="Y73" s="97">
        <v>0</v>
      </c>
      <c r="Z73" s="110" t="e">
        <f t="shared" si="7"/>
        <v>#DIV/0!</v>
      </c>
      <c r="AA73" s="101">
        <f t="shared" si="25"/>
        <v>0</v>
      </c>
      <c r="AB73" s="97">
        <v>0</v>
      </c>
      <c r="AC73" s="110" t="e">
        <f t="shared" si="19"/>
        <v>#DIV/0!</v>
      </c>
      <c r="AD73" s="101">
        <f t="shared" si="26"/>
        <v>0</v>
      </c>
      <c r="AE73" s="97">
        <v>0</v>
      </c>
      <c r="AF73" s="110" t="e">
        <f t="shared" si="10"/>
        <v>#DIV/0!</v>
      </c>
      <c r="AG73" s="101">
        <f t="shared" si="27"/>
        <v>0</v>
      </c>
      <c r="AH73" s="97">
        <v>0</v>
      </c>
      <c r="AI73" s="110" t="e">
        <f t="shared" si="12"/>
        <v>#DIV/0!</v>
      </c>
    </row>
    <row r="74" spans="2:35" ht="15" outlineLevel="1">
      <c r="B74" s="143" t="s">
        <v>526</v>
      </c>
      <c r="C74" s="127">
        <f>'[2]Notes on C9-CPs and SCCPs'!N35</f>
        <v>-4.4545966795237293</v>
      </c>
      <c r="D74" s="128">
        <f>'[2]Notes on C9-CPs and SCCPs'!O35</f>
        <v>3224.3719999999998</v>
      </c>
      <c r="E74" s="129">
        <f>'[2]Notes on C9-CPs and SCCPs'!P35</f>
        <v>6.36</v>
      </c>
      <c r="F74" s="130">
        <f>10^'[2]Notes on C9-CPs and SCCPs'!U35</f>
        <v>3890.451449942811</v>
      </c>
      <c r="G74" s="131">
        <f t="shared" si="28"/>
        <v>0.81514220855944797</v>
      </c>
      <c r="H74" s="132">
        <f t="shared" si="20"/>
        <v>1.4091716077061932E-5</v>
      </c>
      <c r="I74" s="144">
        <f t="shared" si="14"/>
        <v>6.54445500050356</v>
      </c>
      <c r="J74" s="134">
        <f t="shared" si="15"/>
        <v>16515.869802602359</v>
      </c>
      <c r="K74" s="131">
        <f t="shared" si="29"/>
        <v>3.4604679586405021</v>
      </c>
      <c r="L74" s="132">
        <f t="shared" si="17"/>
        <v>2.1548430647289575E-5</v>
      </c>
      <c r="N74" s="143" t="s">
        <v>526</v>
      </c>
      <c r="O74" s="100">
        <f t="shared" si="21"/>
        <v>0</v>
      </c>
      <c r="P74" s="96">
        <v>0</v>
      </c>
      <c r="Q74" s="96" t="e">
        <f t="shared" si="18"/>
        <v>#DIV/0!</v>
      </c>
      <c r="R74" s="100">
        <f t="shared" si="22"/>
        <v>0</v>
      </c>
      <c r="S74" s="96">
        <v>0</v>
      </c>
      <c r="T74" s="109" t="e">
        <f t="shared" si="3"/>
        <v>#DIV/0!</v>
      </c>
      <c r="U74" s="100">
        <f t="shared" si="23"/>
        <v>0</v>
      </c>
      <c r="V74" s="96">
        <v>0</v>
      </c>
      <c r="W74" s="109" t="e">
        <f t="shared" si="5"/>
        <v>#DIV/0!</v>
      </c>
      <c r="X74" s="100">
        <f t="shared" si="24"/>
        <v>0</v>
      </c>
      <c r="Y74" s="96">
        <v>0</v>
      </c>
      <c r="Z74" s="109" t="e">
        <f t="shared" si="7"/>
        <v>#DIV/0!</v>
      </c>
      <c r="AA74" s="100">
        <f t="shared" si="25"/>
        <v>0</v>
      </c>
      <c r="AB74" s="96">
        <v>0</v>
      </c>
      <c r="AC74" s="109" t="e">
        <f t="shared" si="19"/>
        <v>#DIV/0!</v>
      </c>
      <c r="AD74" s="100">
        <f t="shared" si="26"/>
        <v>0</v>
      </c>
      <c r="AE74" s="96">
        <v>0</v>
      </c>
      <c r="AF74" s="109" t="e">
        <f t="shared" si="10"/>
        <v>#DIV/0!</v>
      </c>
      <c r="AG74" s="100">
        <f t="shared" si="27"/>
        <v>0</v>
      </c>
      <c r="AH74" s="96">
        <v>0</v>
      </c>
      <c r="AI74" s="109" t="e">
        <f t="shared" si="12"/>
        <v>#DIV/0!</v>
      </c>
    </row>
    <row r="75" spans="2:35" ht="15" outlineLevel="1">
      <c r="B75" s="143" t="s">
        <v>527</v>
      </c>
      <c r="C75" s="127">
        <f>'[2]Notes on C9-CPs and SCCPs'!N36</f>
        <v>-5.0729699815529106</v>
      </c>
      <c r="D75" s="128">
        <f>'[2]Notes on C9-CPs and SCCPs'!O36</f>
        <v>3694.9639999999999</v>
      </c>
      <c r="E75" s="129">
        <f>'[2]Notes on C9-CPs and SCCPs'!P36</f>
        <v>7.32</v>
      </c>
      <c r="F75" s="130">
        <f>10^'[2]Notes on C9-CPs and SCCPs'!U36</f>
        <v>74131.024130091857</v>
      </c>
      <c r="G75" s="131">
        <f t="shared" si="28"/>
        <v>15.532214579411137</v>
      </c>
      <c r="H75" s="132">
        <f t="shared" si="20"/>
        <v>1.2850327392477479E-4</v>
      </c>
      <c r="I75" s="144">
        <f t="shared" si="14"/>
        <v>7.531375916451525</v>
      </c>
      <c r="J75" s="134">
        <f t="shared" si="15"/>
        <v>246795.55907018861</v>
      </c>
      <c r="K75" s="131">
        <f t="shared" si="29"/>
        <v>51.680767546211925</v>
      </c>
      <c r="L75" s="132">
        <f t="shared" si="17"/>
        <v>2.090523822962769E-4</v>
      </c>
      <c r="N75" s="143" t="s">
        <v>527</v>
      </c>
      <c r="O75" s="100">
        <f t="shared" si="21"/>
        <v>0</v>
      </c>
      <c r="P75" s="96">
        <v>0</v>
      </c>
      <c r="Q75" s="96" t="e">
        <f t="shared" si="18"/>
        <v>#DIV/0!</v>
      </c>
      <c r="R75" s="100">
        <f t="shared" si="22"/>
        <v>0</v>
      </c>
      <c r="S75" s="96">
        <v>0</v>
      </c>
      <c r="T75" s="109" t="e">
        <f t="shared" si="3"/>
        <v>#DIV/0!</v>
      </c>
      <c r="U75" s="100">
        <f t="shared" si="23"/>
        <v>0</v>
      </c>
      <c r="V75" s="96">
        <v>0</v>
      </c>
      <c r="W75" s="109" t="e">
        <f t="shared" si="5"/>
        <v>#DIV/0!</v>
      </c>
      <c r="X75" s="100">
        <f t="shared" si="24"/>
        <v>0</v>
      </c>
      <c r="Y75" s="96">
        <v>0</v>
      </c>
      <c r="Z75" s="109" t="e">
        <f t="shared" si="7"/>
        <v>#DIV/0!</v>
      </c>
      <c r="AA75" s="100">
        <f t="shared" si="25"/>
        <v>0</v>
      </c>
      <c r="AB75" s="96">
        <v>0</v>
      </c>
      <c r="AC75" s="109" t="e">
        <f t="shared" si="19"/>
        <v>#DIV/0!</v>
      </c>
      <c r="AD75" s="100">
        <f t="shared" si="26"/>
        <v>0</v>
      </c>
      <c r="AE75" s="96">
        <v>0</v>
      </c>
      <c r="AF75" s="109" t="e">
        <f t="shared" si="10"/>
        <v>#DIV/0!</v>
      </c>
      <c r="AG75" s="100">
        <f t="shared" si="27"/>
        <v>0</v>
      </c>
      <c r="AH75" s="96">
        <v>0</v>
      </c>
      <c r="AI75" s="109" t="e">
        <f t="shared" si="12"/>
        <v>#DIV/0!</v>
      </c>
    </row>
    <row r="76" spans="2:35" ht="15" outlineLevel="1">
      <c r="B76" s="143" t="s">
        <v>528</v>
      </c>
      <c r="C76" s="127">
        <f>'[2]Notes on C9-CPs and SCCPs'!N37</f>
        <v>-5.6526949522052679</v>
      </c>
      <c r="D76" s="128">
        <f>'[2]Notes on C9-CPs and SCCPs'!O37</f>
        <v>4136.1440000000002</v>
      </c>
      <c r="E76" s="129">
        <f>'[2]Notes on C9-CPs and SCCPs'!P37</f>
        <v>8.2200000000000006</v>
      </c>
      <c r="F76" s="130">
        <f>10^'[2]Notes on C9-CPs and SCCPs'!U37</f>
        <v>977237.22095581202</v>
      </c>
      <c r="G76" s="131">
        <f t="shared" si="28"/>
        <v>173.89940054035159</v>
      </c>
      <c r="H76" s="132">
        <f>10^(E76+LOG($P$18)-11.91)*$P$17/(10^(E76+LOG($P$18)-11.91)*$P$17+1)</f>
        <v>1.0198278617136191E-3</v>
      </c>
      <c r="I76" s="144">
        <f t="shared" si="14"/>
        <v>8.4566142751527416</v>
      </c>
      <c r="J76" s="134">
        <f t="shared" si="15"/>
        <v>3114375.5946046165</v>
      </c>
      <c r="K76" s="131">
        <f t="shared" si="29"/>
        <v>292.20271482849415</v>
      </c>
      <c r="L76" s="132">
        <f t="shared" si="17"/>
        <v>1.7571970569846933E-3</v>
      </c>
      <c r="N76" s="143" t="s">
        <v>528</v>
      </c>
      <c r="O76" s="100">
        <f t="shared" si="21"/>
        <v>0</v>
      </c>
      <c r="P76" s="96">
        <v>0</v>
      </c>
      <c r="Q76" s="96" t="e">
        <f t="shared" si="18"/>
        <v>#DIV/0!</v>
      </c>
      <c r="R76" s="100">
        <f t="shared" si="22"/>
        <v>0</v>
      </c>
      <c r="S76" s="96">
        <v>0</v>
      </c>
      <c r="T76" s="109" t="e">
        <f t="shared" si="3"/>
        <v>#DIV/0!</v>
      </c>
      <c r="U76" s="100">
        <f t="shared" si="23"/>
        <v>0</v>
      </c>
      <c r="V76" s="96">
        <v>0</v>
      </c>
      <c r="W76" s="109" t="e">
        <f t="shared" si="5"/>
        <v>#DIV/0!</v>
      </c>
      <c r="X76" s="100">
        <f t="shared" si="24"/>
        <v>0</v>
      </c>
      <c r="Y76" s="96">
        <v>0</v>
      </c>
      <c r="Z76" s="109" t="e">
        <f t="shared" si="7"/>
        <v>#DIV/0!</v>
      </c>
      <c r="AA76" s="100">
        <f t="shared" si="25"/>
        <v>0</v>
      </c>
      <c r="AB76" s="96">
        <v>0</v>
      </c>
      <c r="AC76" s="109" t="e">
        <f t="shared" si="19"/>
        <v>#DIV/0!</v>
      </c>
      <c r="AD76" s="100">
        <f t="shared" si="26"/>
        <v>0</v>
      </c>
      <c r="AE76" s="96">
        <v>0</v>
      </c>
      <c r="AF76" s="109" t="e">
        <f t="shared" si="10"/>
        <v>#DIV/0!</v>
      </c>
      <c r="AG76" s="100">
        <f t="shared" si="27"/>
        <v>0</v>
      </c>
      <c r="AH76" s="96">
        <v>0</v>
      </c>
      <c r="AI76" s="109" t="e">
        <f t="shared" si="12"/>
        <v>#DIV/0!</v>
      </c>
    </row>
    <row r="77" spans="2:35" ht="15" outlineLevel="1">
      <c r="B77" s="143" t="s">
        <v>529</v>
      </c>
      <c r="C77" s="127">
        <f>'[2]Notes on C9-CPs and SCCPs'!N38</f>
        <v>-6.0198541002850909</v>
      </c>
      <c r="D77" s="128">
        <f>'[2]Notes on C9-CPs and SCCPs'!O38</f>
        <v>4415.5579999999991</v>
      </c>
      <c r="E77" s="129">
        <f>'[2]Notes on C9-CPs and SCCPs'!P38</f>
        <v>8.7899999999999991</v>
      </c>
      <c r="F77" s="130">
        <f>10^'[2]Notes on C9-CPs and SCCPs'!U38</f>
        <v>3981071.705534976</v>
      </c>
      <c r="G77" s="131">
        <f t="shared" si="28"/>
        <v>309.95086539799996</v>
      </c>
      <c r="H77" s="132">
        <f t="shared" si="20"/>
        <v>3.7785562350165559E-3</v>
      </c>
      <c r="I77" s="144">
        <f t="shared" si="14"/>
        <v>9.0425985689968442</v>
      </c>
      <c r="J77" s="134">
        <f t="shared" si="15"/>
        <v>15512875.145323925</v>
      </c>
      <c r="K77" s="131">
        <f t="shared" si="29"/>
        <v>365.29250625548497</v>
      </c>
      <c r="L77" s="132">
        <f t="shared" si="17"/>
        <v>6.7395625870885602E-3</v>
      </c>
      <c r="N77" s="143" t="s">
        <v>529</v>
      </c>
      <c r="O77" s="100">
        <f t="shared" si="21"/>
        <v>0</v>
      </c>
      <c r="P77" s="96">
        <v>0</v>
      </c>
      <c r="Q77" s="96" t="e">
        <f t="shared" si="18"/>
        <v>#DIV/0!</v>
      </c>
      <c r="R77" s="100">
        <f t="shared" si="22"/>
        <v>0</v>
      </c>
      <c r="S77" s="96">
        <v>0</v>
      </c>
      <c r="T77" s="109" t="e">
        <f t="shared" si="3"/>
        <v>#DIV/0!</v>
      </c>
      <c r="U77" s="100">
        <f t="shared" si="23"/>
        <v>0</v>
      </c>
      <c r="V77" s="96">
        <v>0</v>
      </c>
      <c r="W77" s="109" t="e">
        <f t="shared" si="5"/>
        <v>#DIV/0!</v>
      </c>
      <c r="X77" s="100">
        <f t="shared" si="24"/>
        <v>0</v>
      </c>
      <c r="Y77" s="96">
        <v>0</v>
      </c>
      <c r="Z77" s="109" t="e">
        <f t="shared" si="7"/>
        <v>#DIV/0!</v>
      </c>
      <c r="AA77" s="100">
        <f t="shared" si="25"/>
        <v>0</v>
      </c>
      <c r="AB77" s="96">
        <v>0</v>
      </c>
      <c r="AC77" s="109" t="e">
        <f t="shared" si="19"/>
        <v>#DIV/0!</v>
      </c>
      <c r="AD77" s="100">
        <f t="shared" si="26"/>
        <v>0</v>
      </c>
      <c r="AE77" s="96">
        <v>0</v>
      </c>
      <c r="AF77" s="109" t="e">
        <f t="shared" si="10"/>
        <v>#DIV/0!</v>
      </c>
      <c r="AG77" s="100">
        <f t="shared" si="27"/>
        <v>0</v>
      </c>
      <c r="AH77" s="96">
        <v>0</v>
      </c>
      <c r="AI77" s="109" t="e">
        <f t="shared" si="12"/>
        <v>#DIV/0!</v>
      </c>
    </row>
    <row r="78" spans="2:35" ht="15" outlineLevel="1">
      <c r="B78" s="143" t="s">
        <v>530</v>
      </c>
      <c r="C78" s="127">
        <f>'[2]Notes on C9-CPs and SCCPs'!N39</f>
        <v>-6.4578685225557617</v>
      </c>
      <c r="D78" s="128">
        <f>'[2]Notes on C9-CPs and SCCPs'!O39</f>
        <v>4748.8940000000002</v>
      </c>
      <c r="E78" s="129">
        <f>'[2]Notes on C9-CPs and SCCPs'!P39</f>
        <v>9.4700000000000006</v>
      </c>
      <c r="F78" s="130">
        <f>10^'[2]Notes on C9-CPs and SCCPs'!U39</f>
        <v>35481338.923357636</v>
      </c>
      <c r="G78" s="131">
        <f t="shared" si="28"/>
        <v>377.57416608169547</v>
      </c>
      <c r="H78" s="132">
        <f t="shared" si="20"/>
        <v>1.7830214754053341E-2</v>
      </c>
      <c r="I78" s="144">
        <f t="shared" si="14"/>
        <v>9.7416675511266551</v>
      </c>
      <c r="J78" s="134">
        <f t="shared" si="15"/>
        <v>105337834.45350729</v>
      </c>
      <c r="K78" s="131">
        <f t="shared" si="29"/>
        <v>384.11812377263533</v>
      </c>
      <c r="L78" s="132">
        <f t="shared" si="17"/>
        <v>3.2820459454841695E-2</v>
      </c>
      <c r="N78" s="143" t="s">
        <v>530</v>
      </c>
      <c r="O78" s="100">
        <f t="shared" si="21"/>
        <v>0</v>
      </c>
      <c r="P78" s="96">
        <v>0</v>
      </c>
      <c r="Q78" s="96" t="e">
        <f t="shared" si="18"/>
        <v>#DIV/0!</v>
      </c>
      <c r="R78" s="100">
        <f t="shared" si="22"/>
        <v>0</v>
      </c>
      <c r="S78" s="96">
        <v>0</v>
      </c>
      <c r="T78" s="109" t="e">
        <f t="shared" si="3"/>
        <v>#DIV/0!</v>
      </c>
      <c r="U78" s="100">
        <f t="shared" si="23"/>
        <v>0</v>
      </c>
      <c r="V78" s="96">
        <v>0</v>
      </c>
      <c r="W78" s="109" t="e">
        <f t="shared" si="5"/>
        <v>#DIV/0!</v>
      </c>
      <c r="X78" s="100">
        <f t="shared" si="24"/>
        <v>0</v>
      </c>
      <c r="Y78" s="96">
        <v>0</v>
      </c>
      <c r="Z78" s="109" t="e">
        <f t="shared" si="7"/>
        <v>#DIV/0!</v>
      </c>
      <c r="AA78" s="100">
        <f t="shared" si="25"/>
        <v>0</v>
      </c>
      <c r="AB78" s="96">
        <v>0</v>
      </c>
      <c r="AC78" s="109" t="e">
        <f t="shared" si="19"/>
        <v>#DIV/0!</v>
      </c>
      <c r="AD78" s="100">
        <f t="shared" si="26"/>
        <v>0</v>
      </c>
      <c r="AE78" s="96">
        <v>0</v>
      </c>
      <c r="AF78" s="109" t="e">
        <f t="shared" si="10"/>
        <v>#DIV/0!</v>
      </c>
      <c r="AG78" s="100">
        <f t="shared" si="27"/>
        <v>0</v>
      </c>
      <c r="AH78" s="96">
        <v>0</v>
      </c>
      <c r="AI78" s="109" t="e">
        <f t="shared" si="12"/>
        <v>#DIV/0!</v>
      </c>
    </row>
    <row r="79" spans="2:35" ht="15.75" outlineLevel="1">
      <c r="B79" s="145" t="s">
        <v>531</v>
      </c>
      <c r="C79" s="146">
        <f>'[2]Notes on C9-CPs and SCCPs'!N40</f>
        <v>-6.8636760020124097</v>
      </c>
      <c r="D79" s="147">
        <f>'[2]Notes on C9-CPs and SCCPs'!O40</f>
        <v>5057.7199999999993</v>
      </c>
      <c r="E79" s="148">
        <f>'[2]Notes on C9-CPs and SCCPs'!P40</f>
        <v>10.1</v>
      </c>
      <c r="F79" s="149">
        <f>10^'[2]Notes on C9-CPs and SCCPs'!U40</f>
        <v>194984459.97580433</v>
      </c>
      <c r="G79" s="150">
        <f t="shared" si="28"/>
        <v>385.66807359041468</v>
      </c>
      <c r="H79" s="151">
        <f t="shared" si="20"/>
        <v>7.187478766482E-2</v>
      </c>
      <c r="I79" s="152">
        <f t="shared" si="14"/>
        <v>10.389334402217505</v>
      </c>
      <c r="J79" s="153">
        <f t="shared" si="15"/>
        <v>621309420.58364844</v>
      </c>
      <c r="K79" s="154">
        <f t="shared" si="29"/>
        <v>386.92384240965146</v>
      </c>
      <c r="L79" s="151">
        <f t="shared" si="17"/>
        <v>0.13101386366492929</v>
      </c>
      <c r="N79" s="143" t="s">
        <v>531</v>
      </c>
      <c r="O79" s="100">
        <f t="shared" si="21"/>
        <v>0</v>
      </c>
      <c r="P79" s="96">
        <v>0</v>
      </c>
      <c r="Q79" s="96" t="e">
        <f t="shared" si="18"/>
        <v>#DIV/0!</v>
      </c>
      <c r="R79" s="100">
        <f t="shared" si="22"/>
        <v>0</v>
      </c>
      <c r="S79" s="96">
        <v>0</v>
      </c>
      <c r="T79" s="109" t="e">
        <f t="shared" si="3"/>
        <v>#DIV/0!</v>
      </c>
      <c r="U79" s="100">
        <f t="shared" si="23"/>
        <v>0</v>
      </c>
      <c r="V79" s="96">
        <v>0</v>
      </c>
      <c r="W79" s="109" t="e">
        <f t="shared" si="5"/>
        <v>#DIV/0!</v>
      </c>
      <c r="X79" s="100">
        <f t="shared" si="24"/>
        <v>0</v>
      </c>
      <c r="Y79" s="96">
        <v>0</v>
      </c>
      <c r="Z79" s="109" t="e">
        <f t="shared" si="7"/>
        <v>#DIV/0!</v>
      </c>
      <c r="AA79" s="100">
        <f t="shared" si="25"/>
        <v>0</v>
      </c>
      <c r="AB79" s="96">
        <v>0</v>
      </c>
      <c r="AC79" s="109" t="e">
        <f t="shared" si="19"/>
        <v>#DIV/0!</v>
      </c>
      <c r="AD79" s="100">
        <f t="shared" si="26"/>
        <v>0</v>
      </c>
      <c r="AE79" s="96">
        <v>0</v>
      </c>
      <c r="AF79" s="109" t="e">
        <f t="shared" si="10"/>
        <v>#DIV/0!</v>
      </c>
      <c r="AG79" s="100">
        <f t="shared" si="27"/>
        <v>0</v>
      </c>
      <c r="AH79" s="96">
        <v>0</v>
      </c>
      <c r="AI79" s="109" t="e">
        <f t="shared" si="12"/>
        <v>#DIV/0!</v>
      </c>
    </row>
    <row r="80" spans="2:35" ht="15.75" outlineLevel="1">
      <c r="B80" s="145" t="s">
        <v>532</v>
      </c>
      <c r="C80" s="146">
        <f>'[2]Notes on C9-CPs and SCCPs'!N41</f>
        <v>-7.3145732014086882</v>
      </c>
      <c r="D80" s="147">
        <f>'[2]Notes on C9-CPs and SCCPs'!O41</f>
        <v>5400.86</v>
      </c>
      <c r="E80" s="148">
        <f>'[2]Notes on C9-CPs and SCCPs'!P41</f>
        <v>10.8</v>
      </c>
      <c r="F80" s="149">
        <f>10^'[2]Notes on C9-CPs and SCCPs'!U41</f>
        <v>1318256738.5564094</v>
      </c>
      <c r="G80" s="150">
        <f t="shared" si="28"/>
        <v>387.22830792914755</v>
      </c>
      <c r="H80" s="151">
        <f t="shared" si="20"/>
        <v>0.27960303388673852</v>
      </c>
      <c r="I80" s="152">
        <f t="shared" si="14"/>
        <v>11.108964236762898</v>
      </c>
      <c r="J80" s="153">
        <f t="shared" si="15"/>
        <v>4463416779.4204226</v>
      </c>
      <c r="K80" s="154">
        <f t="shared" si="29"/>
        <v>387.41973012021339</v>
      </c>
      <c r="L80" s="151">
        <f t="shared" si="17"/>
        <v>0.44151516545277752</v>
      </c>
      <c r="N80" s="143" t="s">
        <v>532</v>
      </c>
      <c r="O80" s="100">
        <f t="shared" si="21"/>
        <v>0</v>
      </c>
      <c r="P80" s="96">
        <v>0</v>
      </c>
      <c r="Q80" s="96" t="e">
        <f t="shared" si="18"/>
        <v>#DIV/0!</v>
      </c>
      <c r="R80" s="100">
        <f t="shared" si="22"/>
        <v>0</v>
      </c>
      <c r="S80" s="96">
        <v>0</v>
      </c>
      <c r="T80" s="109" t="e">
        <f t="shared" si="3"/>
        <v>#DIV/0!</v>
      </c>
      <c r="U80" s="100">
        <f t="shared" si="23"/>
        <v>0</v>
      </c>
      <c r="V80" s="96">
        <v>0</v>
      </c>
      <c r="W80" s="109" t="e">
        <f t="shared" si="5"/>
        <v>#DIV/0!</v>
      </c>
      <c r="X80" s="100">
        <f t="shared" si="24"/>
        <v>0</v>
      </c>
      <c r="Y80" s="96">
        <v>0</v>
      </c>
      <c r="Z80" s="109" t="e">
        <f t="shared" si="7"/>
        <v>#DIV/0!</v>
      </c>
      <c r="AA80" s="100">
        <f t="shared" si="25"/>
        <v>0</v>
      </c>
      <c r="AB80" s="96">
        <v>0</v>
      </c>
      <c r="AC80" s="109" t="e">
        <f t="shared" si="19"/>
        <v>#DIV/0!</v>
      </c>
      <c r="AD80" s="100">
        <f t="shared" si="26"/>
        <v>0</v>
      </c>
      <c r="AE80" s="96">
        <v>0</v>
      </c>
      <c r="AF80" s="109" t="e">
        <f t="shared" si="10"/>
        <v>#DIV/0!</v>
      </c>
      <c r="AG80" s="100">
        <f t="shared" si="27"/>
        <v>0</v>
      </c>
      <c r="AH80" s="96">
        <v>0</v>
      </c>
      <c r="AI80" s="109" t="e">
        <f t="shared" si="12"/>
        <v>#DIV/0!</v>
      </c>
    </row>
    <row r="81" spans="2:35" ht="15.75" outlineLevel="1">
      <c r="B81" s="145" t="s">
        <v>533</v>
      </c>
      <c r="C81" s="146">
        <f>'[2]Notes on C9-CPs and SCCPs'!N42</f>
        <v>-7.5078148582928055</v>
      </c>
      <c r="D81" s="147">
        <f>'[2]Notes on C9-CPs and SCCPs'!O42</f>
        <v>5547.9199999999992</v>
      </c>
      <c r="E81" s="148">
        <f>'[2]Notes on C9-CPs and SCCPs'!P42</f>
        <v>11.1</v>
      </c>
      <c r="F81" s="149">
        <f>10^'[2]Notes on C9-CPs and SCCPs'!U42</f>
        <v>2238721138.5683384</v>
      </c>
      <c r="G81" s="150">
        <f t="shared" si="28"/>
        <v>387.33998508959479</v>
      </c>
      <c r="H81" s="151">
        <f t="shared" si="20"/>
        <v>0.4364318546803661</v>
      </c>
      <c r="I81" s="152">
        <f t="shared" si="14"/>
        <v>11.417377022996634</v>
      </c>
      <c r="J81" s="153">
        <f t="shared" si="15"/>
        <v>10391509939.881313</v>
      </c>
      <c r="K81" s="154">
        <f t="shared" si="29"/>
        <v>387.46551933644082</v>
      </c>
      <c r="L81" s="151">
        <f t="shared" si="17"/>
        <v>0.61659761332399088</v>
      </c>
      <c r="N81" s="143" t="s">
        <v>533</v>
      </c>
      <c r="O81" s="100">
        <f t="shared" si="21"/>
        <v>0</v>
      </c>
      <c r="P81" s="96">
        <v>0</v>
      </c>
      <c r="Q81" s="96" t="e">
        <f t="shared" si="18"/>
        <v>#DIV/0!</v>
      </c>
      <c r="R81" s="100">
        <f t="shared" si="22"/>
        <v>0</v>
      </c>
      <c r="S81" s="96">
        <v>0</v>
      </c>
      <c r="T81" s="109" t="e">
        <f t="shared" si="3"/>
        <v>#DIV/0!</v>
      </c>
      <c r="U81" s="100">
        <f t="shared" si="23"/>
        <v>0</v>
      </c>
      <c r="V81" s="96">
        <v>0</v>
      </c>
      <c r="W81" s="109" t="e">
        <f t="shared" si="5"/>
        <v>#DIV/0!</v>
      </c>
      <c r="X81" s="100">
        <f t="shared" si="24"/>
        <v>0</v>
      </c>
      <c r="Y81" s="96">
        <v>0</v>
      </c>
      <c r="Z81" s="109" t="e">
        <f t="shared" si="7"/>
        <v>#DIV/0!</v>
      </c>
      <c r="AA81" s="100">
        <f t="shared" si="25"/>
        <v>0</v>
      </c>
      <c r="AB81" s="96">
        <v>0</v>
      </c>
      <c r="AC81" s="109" t="e">
        <f t="shared" si="19"/>
        <v>#DIV/0!</v>
      </c>
      <c r="AD81" s="100">
        <f t="shared" si="26"/>
        <v>0</v>
      </c>
      <c r="AE81" s="96">
        <v>0</v>
      </c>
      <c r="AF81" s="109" t="e">
        <f t="shared" si="10"/>
        <v>#DIV/0!</v>
      </c>
      <c r="AG81" s="100">
        <f t="shared" si="27"/>
        <v>0</v>
      </c>
      <c r="AH81" s="96">
        <v>0</v>
      </c>
      <c r="AI81" s="109" t="e">
        <f t="shared" si="12"/>
        <v>#DIV/0!</v>
      </c>
    </row>
    <row r="82" spans="2:35" ht="15.75" outlineLevel="1">
      <c r="B82" s="145" t="s">
        <v>534</v>
      </c>
      <c r="C82" s="146">
        <f>'[2]Notes on C9-CPs and SCCPs'!N43</f>
        <v>-7.8298842864330052</v>
      </c>
      <c r="D82" s="147">
        <f>'[2]Notes on C9-CPs and SCCPs'!O43</f>
        <v>5793.0199999999995</v>
      </c>
      <c r="E82" s="148">
        <f>'[2]Notes on C9-CPs and SCCPs'!P43</f>
        <v>11.6</v>
      </c>
      <c r="F82" s="149">
        <f>10^'[2]Notes on C9-CPs and SCCPs'!U43</f>
        <v>8511380382.0237741</v>
      </c>
      <c r="G82" s="150">
        <f t="shared" si="28"/>
        <v>387.45790324879607</v>
      </c>
      <c r="H82" s="151">
        <f t="shared" si="20"/>
        <v>0.7100519842242794</v>
      </c>
      <c r="I82" s="152">
        <f t="shared" si="14"/>
        <v>11.9313983333862</v>
      </c>
      <c r="J82" s="153">
        <f t="shared" si="15"/>
        <v>42497562055.687172</v>
      </c>
      <c r="K82" s="154">
        <f t="shared" si="29"/>
        <v>387.4915684058048</v>
      </c>
      <c r="L82" s="151">
        <f t="shared" si="17"/>
        <v>0.84006467872816426</v>
      </c>
      <c r="N82" s="143" t="s">
        <v>534</v>
      </c>
      <c r="O82" s="100">
        <f t="shared" si="21"/>
        <v>0</v>
      </c>
      <c r="P82" s="96">
        <v>0</v>
      </c>
      <c r="Q82" s="96" t="e">
        <f t="shared" si="18"/>
        <v>#DIV/0!</v>
      </c>
      <c r="R82" s="100">
        <f t="shared" si="22"/>
        <v>0</v>
      </c>
      <c r="S82" s="96">
        <v>0</v>
      </c>
      <c r="T82" s="109" t="e">
        <f t="shared" si="3"/>
        <v>#DIV/0!</v>
      </c>
      <c r="U82" s="100">
        <f t="shared" si="23"/>
        <v>0</v>
      </c>
      <c r="V82" s="96">
        <v>0</v>
      </c>
      <c r="W82" s="109" t="e">
        <f t="shared" si="5"/>
        <v>#DIV/0!</v>
      </c>
      <c r="X82" s="100">
        <f t="shared" si="24"/>
        <v>0</v>
      </c>
      <c r="Y82" s="96">
        <v>0</v>
      </c>
      <c r="Z82" s="109" t="e">
        <f t="shared" si="7"/>
        <v>#DIV/0!</v>
      </c>
      <c r="AA82" s="100">
        <f t="shared" si="25"/>
        <v>0</v>
      </c>
      <c r="AB82" s="96">
        <v>0</v>
      </c>
      <c r="AC82" s="109" t="e">
        <f t="shared" si="19"/>
        <v>#DIV/0!</v>
      </c>
      <c r="AD82" s="100">
        <f t="shared" si="26"/>
        <v>0</v>
      </c>
      <c r="AE82" s="96">
        <v>0</v>
      </c>
      <c r="AF82" s="109" t="e">
        <f t="shared" si="10"/>
        <v>#DIV/0!</v>
      </c>
      <c r="AG82" s="100">
        <f t="shared" si="27"/>
        <v>0</v>
      </c>
      <c r="AH82" s="96">
        <v>0</v>
      </c>
      <c r="AI82" s="109" t="e">
        <f t="shared" si="12"/>
        <v>#DIV/0!</v>
      </c>
    </row>
    <row r="83" spans="2:35" ht="15.75" outlineLevel="1">
      <c r="B83" s="145" t="s">
        <v>535</v>
      </c>
      <c r="C83" s="146">
        <f>'[2]Notes on C9-CPs and SCCPs'!N44</f>
        <v>-8.2163676002012416</v>
      </c>
      <c r="D83" s="147">
        <f>'[2]Notes on C9-CPs and SCCPs'!O44</f>
        <v>6087.1399999999994</v>
      </c>
      <c r="E83" s="148">
        <f>'[2]Notes on C9-CPs and SCCPs'!P44</f>
        <v>12.2</v>
      </c>
      <c r="F83" s="149">
        <f>10^'[2]Notes on C9-CPs and SCCPs'!U44</f>
        <v>31622776601.68388</v>
      </c>
      <c r="G83" s="150">
        <f t="shared" si="28"/>
        <v>387.48866891298508</v>
      </c>
      <c r="H83" s="151">
        <f t="shared" si="20"/>
        <v>0.90697002005516614</v>
      </c>
      <c r="I83" s="152">
        <f t="shared" si="14"/>
        <v>12.548223905853678</v>
      </c>
      <c r="J83" s="153">
        <f t="shared" si="15"/>
        <v>230349061923.52377</v>
      </c>
      <c r="K83" s="154">
        <f t="shared" si="29"/>
        <v>387.49844441758466</v>
      </c>
      <c r="L83" s="151">
        <f t="shared" si="17"/>
        <v>0.95601827255280236</v>
      </c>
      <c r="N83" s="143" t="s">
        <v>535</v>
      </c>
      <c r="O83" s="100">
        <f t="shared" si="21"/>
        <v>0</v>
      </c>
      <c r="P83" s="96">
        <v>0</v>
      </c>
      <c r="Q83" s="96" t="e">
        <f t="shared" si="18"/>
        <v>#DIV/0!</v>
      </c>
      <c r="R83" s="100">
        <f t="shared" si="22"/>
        <v>0</v>
      </c>
      <c r="S83" s="96">
        <v>0</v>
      </c>
      <c r="T83" s="109" t="e">
        <f t="shared" si="3"/>
        <v>#DIV/0!</v>
      </c>
      <c r="U83" s="100">
        <f t="shared" si="23"/>
        <v>0</v>
      </c>
      <c r="V83" s="96">
        <v>0</v>
      </c>
      <c r="W83" s="109" t="e">
        <f t="shared" si="5"/>
        <v>#DIV/0!</v>
      </c>
      <c r="X83" s="100">
        <f t="shared" si="24"/>
        <v>0</v>
      </c>
      <c r="Y83" s="96">
        <v>0</v>
      </c>
      <c r="Z83" s="109" t="e">
        <f t="shared" si="7"/>
        <v>#DIV/0!</v>
      </c>
      <c r="AA83" s="100">
        <f t="shared" si="25"/>
        <v>0</v>
      </c>
      <c r="AB83" s="96">
        <v>0</v>
      </c>
      <c r="AC83" s="109" t="e">
        <f t="shared" si="19"/>
        <v>#DIV/0!</v>
      </c>
      <c r="AD83" s="100">
        <f t="shared" si="26"/>
        <v>0</v>
      </c>
      <c r="AE83" s="96">
        <v>0</v>
      </c>
      <c r="AF83" s="109" t="e">
        <f t="shared" si="10"/>
        <v>#DIV/0!</v>
      </c>
      <c r="AG83" s="100">
        <f t="shared" si="27"/>
        <v>0</v>
      </c>
      <c r="AH83" s="96">
        <v>0</v>
      </c>
      <c r="AI83" s="109" t="e">
        <f t="shared" si="12"/>
        <v>#DIV/0!</v>
      </c>
    </row>
    <row r="84" spans="2:35" ht="15.75" outlineLevel="1">
      <c r="B84" s="145" t="s">
        <v>536</v>
      </c>
      <c r="C84" s="146">
        <f>'[2]Notes on C9-CPs and SCCPs'!N45</f>
        <v>-8.4740231427133974</v>
      </c>
      <c r="D84" s="147">
        <f>'[2]Notes on C9-CPs and SCCPs'!O45</f>
        <v>6283.2199999999993</v>
      </c>
      <c r="E84" s="148">
        <f>'[2]Notes on C9-CPs and SCCPs'!P45</f>
        <v>12.6</v>
      </c>
      <c r="F84" s="149">
        <f>10^'[2]Notes on C9-CPs and SCCPs'!U45</f>
        <v>125892541179.41679</v>
      </c>
      <c r="G84" s="150">
        <f t="shared" si="28"/>
        <v>387.49715371803433</v>
      </c>
      <c r="H84" s="151">
        <f>10^(E84+LOG($P$18)-11.91)*$P$17/(10^(E84+LOG($P$18)-11.91)*$P$17+1)</f>
        <v>0.96076729899296798</v>
      </c>
      <c r="I84" s="152">
        <f t="shared" si="14"/>
        <v>12.959440954165332</v>
      </c>
      <c r="J84" s="153">
        <f t="shared" si="15"/>
        <v>710779241215.36035</v>
      </c>
      <c r="K84" s="154">
        <f t="shared" si="29"/>
        <v>387.49949586075087</v>
      </c>
      <c r="L84" s="151">
        <f t="shared" si="17"/>
        <v>0.98246498575912999</v>
      </c>
      <c r="N84" s="143" t="s">
        <v>536</v>
      </c>
      <c r="O84" s="100">
        <f t="shared" si="21"/>
        <v>0</v>
      </c>
      <c r="P84" s="96">
        <v>0</v>
      </c>
      <c r="Q84" s="96" t="e">
        <f t="shared" si="18"/>
        <v>#DIV/0!</v>
      </c>
      <c r="R84" s="100">
        <f t="shared" si="22"/>
        <v>0</v>
      </c>
      <c r="S84" s="96">
        <v>0</v>
      </c>
      <c r="T84" s="109" t="e">
        <f t="shared" si="3"/>
        <v>#DIV/0!</v>
      </c>
      <c r="U84" s="100">
        <f t="shared" si="23"/>
        <v>0</v>
      </c>
      <c r="V84" s="96">
        <v>0</v>
      </c>
      <c r="W84" s="109" t="e">
        <f t="shared" si="5"/>
        <v>#DIV/0!</v>
      </c>
      <c r="X84" s="100">
        <f t="shared" si="24"/>
        <v>0</v>
      </c>
      <c r="Y84" s="96">
        <v>0</v>
      </c>
      <c r="Z84" s="109" t="e">
        <f t="shared" si="7"/>
        <v>#DIV/0!</v>
      </c>
      <c r="AA84" s="100">
        <f t="shared" si="25"/>
        <v>0</v>
      </c>
      <c r="AB84" s="96">
        <v>0</v>
      </c>
      <c r="AC84" s="109" t="e">
        <f t="shared" si="19"/>
        <v>#DIV/0!</v>
      </c>
      <c r="AD84" s="100">
        <f t="shared" si="26"/>
        <v>0</v>
      </c>
      <c r="AE84" s="96">
        <v>0</v>
      </c>
      <c r="AF84" s="109" t="e">
        <f t="shared" si="10"/>
        <v>#DIV/0!</v>
      </c>
      <c r="AG84" s="100">
        <f t="shared" si="27"/>
        <v>0</v>
      </c>
      <c r="AH84" s="96">
        <v>0</v>
      </c>
      <c r="AI84" s="109" t="e">
        <f t="shared" si="12"/>
        <v>#DIV/0!</v>
      </c>
    </row>
    <row r="85" spans="2:35" ht="16.5" outlineLevel="1" thickBot="1">
      <c r="B85" s="155" t="s">
        <v>537</v>
      </c>
      <c r="C85" s="156">
        <f>'[2]Notes on C9-CPs and SCCPs'!N46</f>
        <v>-8.5384370283414377</v>
      </c>
      <c r="D85" s="157">
        <f>'[2]Notes on C9-CPs and SCCPs'!O46</f>
        <v>6332.2399999999989</v>
      </c>
      <c r="E85" s="158">
        <f>'[2]Notes on C9-CPs and SCCPs'!P46</f>
        <v>12.7</v>
      </c>
      <c r="F85" s="159">
        <f>10^'[2]Notes on C9-CPs and SCCPs'!U46</f>
        <v>50118723362.727272</v>
      </c>
      <c r="G85" s="160">
        <f t="shared" si="28"/>
        <v>387.49285051651458</v>
      </c>
      <c r="H85" s="161">
        <f t="shared" si="20"/>
        <v>0.96858285104105812</v>
      </c>
      <c r="I85" s="162">
        <f t="shared" si="14"/>
        <v>13.062245216243245</v>
      </c>
      <c r="J85" s="159">
        <f t="shared" si="15"/>
        <v>942045343766.09436</v>
      </c>
      <c r="K85" s="163">
        <f t="shared" si="29"/>
        <v>387.49961963704595</v>
      </c>
      <c r="L85" s="161">
        <f t="shared" si="17"/>
        <v>0.98610975094880082</v>
      </c>
      <c r="N85" s="164" t="s">
        <v>537</v>
      </c>
      <c r="O85" s="101">
        <f t="shared" si="21"/>
        <v>0</v>
      </c>
      <c r="P85" s="97">
        <v>0</v>
      </c>
      <c r="Q85" s="97" t="e">
        <f t="shared" si="18"/>
        <v>#DIV/0!</v>
      </c>
      <c r="R85" s="101">
        <f t="shared" si="22"/>
        <v>0</v>
      </c>
      <c r="S85" s="97">
        <v>0</v>
      </c>
      <c r="T85" s="110" t="e">
        <f t="shared" si="3"/>
        <v>#DIV/0!</v>
      </c>
      <c r="U85" s="101">
        <f t="shared" si="23"/>
        <v>0</v>
      </c>
      <c r="V85" s="97">
        <v>0</v>
      </c>
      <c r="W85" s="110" t="e">
        <f t="shared" si="5"/>
        <v>#DIV/0!</v>
      </c>
      <c r="X85" s="101">
        <f t="shared" si="24"/>
        <v>0</v>
      </c>
      <c r="Y85" s="97">
        <v>0</v>
      </c>
      <c r="Z85" s="110" t="e">
        <f t="shared" si="7"/>
        <v>#DIV/0!</v>
      </c>
      <c r="AA85" s="101">
        <f t="shared" si="25"/>
        <v>0</v>
      </c>
      <c r="AB85" s="97">
        <v>0</v>
      </c>
      <c r="AC85" s="110" t="e">
        <f t="shared" si="19"/>
        <v>#DIV/0!</v>
      </c>
      <c r="AD85" s="101">
        <f t="shared" si="26"/>
        <v>0</v>
      </c>
      <c r="AE85" s="97">
        <v>0</v>
      </c>
      <c r="AF85" s="110" t="e">
        <f t="shared" si="10"/>
        <v>#DIV/0!</v>
      </c>
      <c r="AG85" s="101">
        <f t="shared" si="27"/>
        <v>0</v>
      </c>
      <c r="AH85" s="97">
        <v>0</v>
      </c>
      <c r="AI85" s="110" t="e">
        <f t="shared" si="12"/>
        <v>#DIV/0!</v>
      </c>
    </row>
    <row r="86" spans="2:35" ht="15" outlineLevel="1">
      <c r="B86" s="143" t="s">
        <v>538</v>
      </c>
      <c r="C86" s="127">
        <f>'[2]Notes on C9-CPs and SCCPs'!N47</f>
        <v>-4.7702247191011242</v>
      </c>
      <c r="D86" s="128">
        <f>'[2]Notes on C9-CPs and SCCPs'!O47</f>
        <v>3464.5699999999997</v>
      </c>
      <c r="E86" s="129">
        <f>'[2]Notes on C9-CPs and SCCPs'!P47</f>
        <v>6.85</v>
      </c>
      <c r="F86" s="130">
        <f>10^'[2]Notes on C9-CPs and SCCPs'!U47</f>
        <v>9549.9258602143691</v>
      </c>
      <c r="G86" s="131">
        <f t="shared" si="28"/>
        <v>2.000936846902063</v>
      </c>
      <c r="H86" s="132">
        <f t="shared" si="20"/>
        <v>4.3546283136449439E-5</v>
      </c>
      <c r="I86" s="144">
        <f t="shared" si="14"/>
        <v>7.0481958846853328</v>
      </c>
      <c r="J86" s="134">
        <f t="shared" si="15"/>
        <v>65667.896160926932</v>
      </c>
      <c r="K86" s="131">
        <f t="shared" si="29"/>
        <v>13.75898776704331</v>
      </c>
      <c r="L86" s="132">
        <f t="shared" si="17"/>
        <v>6.8728369300643041E-5</v>
      </c>
      <c r="N86" s="143" t="s">
        <v>538</v>
      </c>
      <c r="O86" s="100">
        <f t="shared" si="21"/>
        <v>0</v>
      </c>
      <c r="P86" s="96">
        <v>0</v>
      </c>
      <c r="Q86" s="96" t="e">
        <f t="shared" si="18"/>
        <v>#DIV/0!</v>
      </c>
      <c r="R86" s="100">
        <f t="shared" si="22"/>
        <v>0</v>
      </c>
      <c r="S86" s="96">
        <v>0</v>
      </c>
      <c r="T86" s="109" t="e">
        <f t="shared" si="3"/>
        <v>#DIV/0!</v>
      </c>
      <c r="U86" s="100">
        <f t="shared" si="23"/>
        <v>0</v>
      </c>
      <c r="V86" s="96">
        <v>0</v>
      </c>
      <c r="W86" s="109" t="e">
        <f t="shared" si="5"/>
        <v>#DIV/0!</v>
      </c>
      <c r="X86" s="100">
        <f t="shared" si="24"/>
        <v>0</v>
      </c>
      <c r="Y86" s="96">
        <v>0</v>
      </c>
      <c r="Z86" s="109" t="e">
        <f t="shared" si="7"/>
        <v>#DIV/0!</v>
      </c>
      <c r="AA86" s="100">
        <f t="shared" si="25"/>
        <v>0</v>
      </c>
      <c r="AB86" s="96">
        <v>0</v>
      </c>
      <c r="AC86" s="109" t="e">
        <f t="shared" si="19"/>
        <v>#DIV/0!</v>
      </c>
      <c r="AD86" s="100">
        <f t="shared" si="26"/>
        <v>0</v>
      </c>
      <c r="AE86" s="96">
        <v>0</v>
      </c>
      <c r="AF86" s="109" t="e">
        <f t="shared" si="10"/>
        <v>#DIV/0!</v>
      </c>
      <c r="AG86" s="100">
        <f t="shared" si="27"/>
        <v>0</v>
      </c>
      <c r="AH86" s="96">
        <v>0</v>
      </c>
      <c r="AI86" s="109" t="e">
        <f t="shared" si="12"/>
        <v>#DIV/0!</v>
      </c>
    </row>
    <row r="87" spans="2:35" ht="15" outlineLevel="1">
      <c r="B87" s="143" t="s">
        <v>539</v>
      </c>
      <c r="C87" s="127">
        <f>'[2]Notes on C9-CPs and SCCPs'!N48</f>
        <v>-5.3628324668790874</v>
      </c>
      <c r="D87" s="128">
        <f>'[2]Notes on C9-CPs and SCCPs'!O48</f>
        <v>3915.5539999999996</v>
      </c>
      <c r="E87" s="129">
        <f>'[2]Notes on C9-CPs and SCCPs'!P48</f>
        <v>7.77</v>
      </c>
      <c r="F87" s="130">
        <f>10^'[2]Notes on C9-CPs and SCCPs'!U48</f>
        <v>154881.66189124843</v>
      </c>
      <c r="G87" s="131">
        <f t="shared" si="28"/>
        <v>32.45118430489422</v>
      </c>
      <c r="H87" s="132">
        <f t="shared" si="20"/>
        <v>3.6208682567889853E-4</v>
      </c>
      <c r="I87" s="144">
        <f t="shared" si="14"/>
        <v>7.9939950958021342</v>
      </c>
      <c r="J87" s="134">
        <f t="shared" si="15"/>
        <v>876706.37389322103</v>
      </c>
      <c r="K87" s="131">
        <f t="shared" si="29"/>
        <v>161.40991636103769</v>
      </c>
      <c r="L87" s="132">
        <f t="shared" si="17"/>
        <v>6.0631972763096017E-4</v>
      </c>
      <c r="N87" s="143" t="s">
        <v>539</v>
      </c>
      <c r="O87" s="100">
        <f t="shared" si="21"/>
        <v>0</v>
      </c>
      <c r="P87" s="96">
        <v>0</v>
      </c>
      <c r="Q87" s="96" t="e">
        <f t="shared" si="18"/>
        <v>#DIV/0!</v>
      </c>
      <c r="R87" s="100">
        <f t="shared" si="22"/>
        <v>0</v>
      </c>
      <c r="S87" s="96">
        <v>0</v>
      </c>
      <c r="T87" s="109" t="e">
        <f t="shared" si="3"/>
        <v>#DIV/0!</v>
      </c>
      <c r="U87" s="100">
        <f t="shared" si="23"/>
        <v>0</v>
      </c>
      <c r="V87" s="96">
        <v>0</v>
      </c>
      <c r="W87" s="109" t="e">
        <f t="shared" si="5"/>
        <v>#DIV/0!</v>
      </c>
      <c r="X87" s="100">
        <f t="shared" si="24"/>
        <v>0</v>
      </c>
      <c r="Y87" s="96">
        <v>0</v>
      </c>
      <c r="Z87" s="109" t="e">
        <f t="shared" si="7"/>
        <v>#DIV/0!</v>
      </c>
      <c r="AA87" s="100">
        <f t="shared" si="25"/>
        <v>0</v>
      </c>
      <c r="AB87" s="96">
        <v>0</v>
      </c>
      <c r="AC87" s="109" t="e">
        <f t="shared" si="19"/>
        <v>#DIV/0!</v>
      </c>
      <c r="AD87" s="100">
        <f t="shared" si="26"/>
        <v>0</v>
      </c>
      <c r="AE87" s="96">
        <v>0</v>
      </c>
      <c r="AF87" s="109" t="e">
        <f t="shared" si="10"/>
        <v>#DIV/0!</v>
      </c>
      <c r="AG87" s="100">
        <f t="shared" si="27"/>
        <v>0</v>
      </c>
      <c r="AH87" s="96">
        <v>0</v>
      </c>
      <c r="AI87" s="109" t="e">
        <f t="shared" si="12"/>
        <v>#DIV/0!</v>
      </c>
    </row>
    <row r="88" spans="2:35" ht="15" outlineLevel="1">
      <c r="B88" s="143" t="s">
        <v>540</v>
      </c>
      <c r="C88" s="127">
        <f>'[2]Notes on C9-CPs and SCCPs'!N49</f>
        <v>-5.9554402146570524</v>
      </c>
      <c r="D88" s="128">
        <f>'[2]Notes on C9-CPs and SCCPs'!O49</f>
        <v>4366.5379999999996</v>
      </c>
      <c r="E88" s="129">
        <f>'[2]Notes on C9-CPs and SCCPs'!P49</f>
        <v>8.69</v>
      </c>
      <c r="F88" s="130">
        <f>10^'[2]Notes on C9-CPs and SCCPs'!U49</f>
        <v>2290867.6527677765</v>
      </c>
      <c r="G88" s="131">
        <f t="shared" si="28"/>
        <v>265.88734596391993</v>
      </c>
      <c r="H88" s="132">
        <f t="shared" si="20"/>
        <v>3.0037482438792645E-3</v>
      </c>
      <c r="I88" s="144">
        <f t="shared" si="14"/>
        <v>8.9397943069189321</v>
      </c>
      <c r="J88" s="134">
        <f t="shared" si="15"/>
        <v>11704563.583724612</v>
      </c>
      <c r="K88" s="131">
        <f t="shared" si="29"/>
        <v>358.43638325225425</v>
      </c>
      <c r="L88" s="132">
        <f t="shared" si="17"/>
        <v>5.3265357145674029E-3</v>
      </c>
      <c r="N88" s="143" t="s">
        <v>540</v>
      </c>
      <c r="O88" s="100">
        <f t="shared" si="21"/>
        <v>0</v>
      </c>
      <c r="P88" s="96">
        <v>0</v>
      </c>
      <c r="Q88" s="96" t="e">
        <f t="shared" si="18"/>
        <v>#DIV/0!</v>
      </c>
      <c r="R88" s="100">
        <f t="shared" si="22"/>
        <v>0</v>
      </c>
      <c r="S88" s="96">
        <v>0</v>
      </c>
      <c r="T88" s="109" t="e">
        <f t="shared" si="3"/>
        <v>#DIV/0!</v>
      </c>
      <c r="U88" s="100">
        <f t="shared" si="23"/>
        <v>0</v>
      </c>
      <c r="V88" s="96">
        <v>0</v>
      </c>
      <c r="W88" s="109" t="e">
        <f t="shared" si="5"/>
        <v>#DIV/0!</v>
      </c>
      <c r="X88" s="100">
        <f t="shared" si="24"/>
        <v>0</v>
      </c>
      <c r="Y88" s="96">
        <v>0</v>
      </c>
      <c r="Z88" s="109" t="e">
        <f t="shared" si="7"/>
        <v>#DIV/0!</v>
      </c>
      <c r="AA88" s="100">
        <f t="shared" si="25"/>
        <v>0</v>
      </c>
      <c r="AB88" s="96">
        <v>0</v>
      </c>
      <c r="AC88" s="109" t="e">
        <f t="shared" si="19"/>
        <v>#DIV/0!</v>
      </c>
      <c r="AD88" s="100">
        <f t="shared" si="26"/>
        <v>0</v>
      </c>
      <c r="AE88" s="96">
        <v>0</v>
      </c>
      <c r="AF88" s="109" t="e">
        <f t="shared" si="10"/>
        <v>#DIV/0!</v>
      </c>
      <c r="AG88" s="100">
        <f t="shared" si="27"/>
        <v>0</v>
      </c>
      <c r="AH88" s="96">
        <v>0</v>
      </c>
      <c r="AI88" s="109" t="e">
        <f t="shared" si="12"/>
        <v>#DIV/0!</v>
      </c>
    </row>
    <row r="89" spans="2:35" ht="15" outlineLevel="1">
      <c r="B89" s="143" t="s">
        <v>541</v>
      </c>
      <c r="C89" s="127">
        <f>'[2]Notes on C9-CPs and SCCPs'!N50</f>
        <v>-6.4192201911789386</v>
      </c>
      <c r="D89" s="128">
        <f>'[2]Notes on C9-CPs and SCCPs'!O50</f>
        <v>4719.482</v>
      </c>
      <c r="E89" s="129">
        <f>'[2]Notes on C9-CPs and SCCPs'!P50</f>
        <v>9.41</v>
      </c>
      <c r="F89" s="130">
        <f>10^'[2]Notes on C9-CPs and SCCPs'!U50</f>
        <v>19054607.1796325</v>
      </c>
      <c r="G89" s="131">
        <f t="shared" si="28"/>
        <v>369.2886399987911</v>
      </c>
      <c r="H89" s="132">
        <f t="shared" si="20"/>
        <v>1.5565279620747082E-2</v>
      </c>
      <c r="I89" s="144">
        <f t="shared" si="14"/>
        <v>9.6799849938799074</v>
      </c>
      <c r="J89" s="134">
        <f t="shared" si="15"/>
        <v>88957412.622531205</v>
      </c>
      <c r="K89" s="131">
        <f t="shared" si="29"/>
        <v>383.49969200187024</v>
      </c>
      <c r="L89" s="132">
        <f t="shared" si="17"/>
        <v>2.8599172503409608E-2</v>
      </c>
      <c r="N89" s="143" t="s">
        <v>541</v>
      </c>
      <c r="O89" s="100">
        <f t="shared" si="21"/>
        <v>0</v>
      </c>
      <c r="P89" s="96">
        <v>0</v>
      </c>
      <c r="Q89" s="96" t="e">
        <f t="shared" si="18"/>
        <v>#DIV/0!</v>
      </c>
      <c r="R89" s="100">
        <f t="shared" si="22"/>
        <v>0</v>
      </c>
      <c r="S89" s="96">
        <v>0</v>
      </c>
      <c r="T89" s="109" t="e">
        <f t="shared" si="3"/>
        <v>#DIV/0!</v>
      </c>
      <c r="U89" s="100">
        <f t="shared" si="23"/>
        <v>0</v>
      </c>
      <c r="V89" s="96">
        <v>0</v>
      </c>
      <c r="W89" s="109" t="e">
        <f t="shared" si="5"/>
        <v>#DIV/0!</v>
      </c>
      <c r="X89" s="100">
        <f t="shared" si="24"/>
        <v>0</v>
      </c>
      <c r="Y89" s="96">
        <v>0</v>
      </c>
      <c r="Z89" s="109" t="e">
        <f t="shared" si="7"/>
        <v>#DIV/0!</v>
      </c>
      <c r="AA89" s="100">
        <f t="shared" si="25"/>
        <v>0</v>
      </c>
      <c r="AB89" s="96">
        <v>0</v>
      </c>
      <c r="AC89" s="109" t="e">
        <f t="shared" si="19"/>
        <v>#DIV/0!</v>
      </c>
      <c r="AD89" s="100">
        <f t="shared" si="26"/>
        <v>0</v>
      </c>
      <c r="AE89" s="96">
        <v>0</v>
      </c>
      <c r="AF89" s="109" t="e">
        <f t="shared" si="10"/>
        <v>#DIV/0!</v>
      </c>
      <c r="AG89" s="100">
        <f t="shared" si="27"/>
        <v>0</v>
      </c>
      <c r="AH89" s="96">
        <v>0</v>
      </c>
      <c r="AI89" s="109" t="e">
        <f t="shared" si="12"/>
        <v>#DIV/0!</v>
      </c>
    </row>
    <row r="90" spans="2:35" ht="15" outlineLevel="1">
      <c r="B90" s="143" t="s">
        <v>542</v>
      </c>
      <c r="C90" s="127">
        <f>'[2]Notes on C9-CPs and SCCPs'!N51</f>
        <v>-6.7090826765051155</v>
      </c>
      <c r="D90" s="128">
        <f>'[2]Notes on C9-CPs and SCCPs'!O51</f>
        <v>4940.0719999999992</v>
      </c>
      <c r="E90" s="129">
        <f>'[2]Notes on C9-CPs and SCCPs'!P51</f>
        <v>9.86</v>
      </c>
      <c r="F90" s="130">
        <f>10^'[2]Notes on C9-CPs and SCCPs'!U51</f>
        <v>70794578.438413769</v>
      </c>
      <c r="G90" s="131">
        <f t="shared" si="28"/>
        <v>382.48227986070225</v>
      </c>
      <c r="H90" s="132">
        <f t="shared" si="20"/>
        <v>4.2661444294219038E-2</v>
      </c>
      <c r="I90" s="144">
        <f t="shared" si="14"/>
        <v>10.142604173230513</v>
      </c>
      <c r="J90" s="134">
        <f t="shared" si="15"/>
        <v>316008646.77245516</v>
      </c>
      <c r="K90" s="131">
        <f t="shared" si="29"/>
        <v>386.36829235132217</v>
      </c>
      <c r="L90" s="132">
        <f t="shared" si="17"/>
        <v>7.8700086209053999E-2</v>
      </c>
      <c r="N90" s="143" t="s">
        <v>542</v>
      </c>
      <c r="O90" s="100">
        <f t="shared" si="21"/>
        <v>0</v>
      </c>
      <c r="P90" s="96">
        <v>0</v>
      </c>
      <c r="Q90" s="96" t="e">
        <f t="shared" si="18"/>
        <v>#DIV/0!</v>
      </c>
      <c r="R90" s="100">
        <f t="shared" si="22"/>
        <v>0</v>
      </c>
      <c r="S90" s="96">
        <v>0</v>
      </c>
      <c r="T90" s="109" t="e">
        <f t="shared" si="3"/>
        <v>#DIV/0!</v>
      </c>
      <c r="U90" s="100">
        <f t="shared" si="23"/>
        <v>0</v>
      </c>
      <c r="V90" s="96">
        <v>0</v>
      </c>
      <c r="W90" s="109" t="e">
        <f t="shared" si="5"/>
        <v>#DIV/0!</v>
      </c>
      <c r="X90" s="100">
        <f t="shared" si="24"/>
        <v>0</v>
      </c>
      <c r="Y90" s="96">
        <v>0</v>
      </c>
      <c r="Z90" s="109" t="e">
        <f t="shared" si="7"/>
        <v>#DIV/0!</v>
      </c>
      <c r="AA90" s="100">
        <f t="shared" si="25"/>
        <v>0</v>
      </c>
      <c r="AB90" s="96">
        <v>0</v>
      </c>
      <c r="AC90" s="109" t="e">
        <f t="shared" si="19"/>
        <v>#DIV/0!</v>
      </c>
      <c r="AD90" s="100">
        <f t="shared" si="26"/>
        <v>0</v>
      </c>
      <c r="AE90" s="96">
        <v>0</v>
      </c>
      <c r="AF90" s="109" t="e">
        <f t="shared" si="10"/>
        <v>#DIV/0!</v>
      </c>
      <c r="AG90" s="100">
        <f t="shared" si="27"/>
        <v>0</v>
      </c>
      <c r="AH90" s="96">
        <v>0</v>
      </c>
      <c r="AI90" s="109" t="e">
        <f t="shared" si="12"/>
        <v>#DIV/0!</v>
      </c>
    </row>
    <row r="91" spans="2:35" ht="15" outlineLevel="1">
      <c r="B91" s="143" t="s">
        <v>543</v>
      </c>
      <c r="C91" s="127">
        <f>'[2]Notes on C9-CPs and SCCPs'!N52</f>
        <v>-6.5351651853094097</v>
      </c>
      <c r="D91" s="128">
        <f>'[2]Notes on C9-CPs and SCCPs'!O52</f>
        <v>4807.7179999999998</v>
      </c>
      <c r="E91" s="129">
        <f>'[2]Notes on C9-CPs and SCCPs'!P52</f>
        <v>9.59</v>
      </c>
      <c r="F91" s="130">
        <f>10^'[2]Notes on C9-CPs and SCCPs'!U52</f>
        <v>85113803.820237845</v>
      </c>
      <c r="G91" s="131">
        <f t="shared" si="28"/>
        <v>383.32034782456788</v>
      </c>
      <c r="H91" s="132">
        <f t="shared" si="20"/>
        <v>2.3372173341910916E-2</v>
      </c>
      <c r="I91" s="144">
        <f t="shared" si="14"/>
        <v>9.8650326656201486</v>
      </c>
      <c r="J91" s="134">
        <f t="shared" si="15"/>
        <v>147702848.90046513</v>
      </c>
      <c r="K91" s="131">
        <f t="shared" si="29"/>
        <v>385.08409189642407</v>
      </c>
      <c r="L91" s="132">
        <f t="shared" si="17"/>
        <v>4.3137236951921953E-2</v>
      </c>
      <c r="N91" s="143" t="s">
        <v>543</v>
      </c>
      <c r="O91" s="100">
        <f t="shared" si="21"/>
        <v>0</v>
      </c>
      <c r="P91" s="96">
        <v>0</v>
      </c>
      <c r="Q91" s="96" t="e">
        <f t="shared" si="18"/>
        <v>#DIV/0!</v>
      </c>
      <c r="R91" s="100">
        <f t="shared" si="22"/>
        <v>0</v>
      </c>
      <c r="S91" s="96">
        <v>0</v>
      </c>
      <c r="T91" s="109" t="e">
        <f t="shared" si="3"/>
        <v>#DIV/0!</v>
      </c>
      <c r="U91" s="100">
        <f t="shared" si="23"/>
        <v>0</v>
      </c>
      <c r="V91" s="96">
        <v>0</v>
      </c>
      <c r="W91" s="109" t="e">
        <f t="shared" si="5"/>
        <v>#DIV/0!</v>
      </c>
      <c r="X91" s="100">
        <f t="shared" si="24"/>
        <v>0</v>
      </c>
      <c r="Y91" s="96">
        <v>0</v>
      </c>
      <c r="Z91" s="109" t="e">
        <f t="shared" si="7"/>
        <v>#DIV/0!</v>
      </c>
      <c r="AA91" s="100">
        <f t="shared" si="25"/>
        <v>0</v>
      </c>
      <c r="AB91" s="96">
        <v>0</v>
      </c>
      <c r="AC91" s="109" t="e">
        <f t="shared" si="19"/>
        <v>#DIV/0!</v>
      </c>
      <c r="AD91" s="100">
        <f t="shared" si="26"/>
        <v>0</v>
      </c>
      <c r="AE91" s="96">
        <v>0</v>
      </c>
      <c r="AF91" s="109" t="e">
        <f t="shared" si="10"/>
        <v>#DIV/0!</v>
      </c>
      <c r="AG91" s="100">
        <f t="shared" si="27"/>
        <v>0</v>
      </c>
      <c r="AH91" s="96">
        <v>0</v>
      </c>
      <c r="AI91" s="109" t="e">
        <f t="shared" si="12"/>
        <v>#DIV/0!</v>
      </c>
    </row>
    <row r="92" spans="2:35" ht="15.75" outlineLevel="1">
      <c r="B92" s="145" t="s">
        <v>544</v>
      </c>
      <c r="C92" s="146">
        <f>'[2]Notes on C9-CPs and SCCPs'!N53</f>
        <v>-7.2501593157806461</v>
      </c>
      <c r="D92" s="147">
        <f>'[2]Notes on C9-CPs and SCCPs'!O53</f>
        <v>5351.8399999999992</v>
      </c>
      <c r="E92" s="148">
        <f>'[2]Notes on C9-CPs and SCCPs'!P53</f>
        <v>10.7</v>
      </c>
      <c r="F92" s="149">
        <f>10^'[2]Notes on C9-CPs and SCCPs'!U53</f>
        <v>1096478196.1431837</v>
      </c>
      <c r="G92" s="150">
        <f t="shared" si="28"/>
        <v>387.17338517344564</v>
      </c>
      <c r="H92" s="151">
        <f>10^(E92+LOG($P$18)-11.91)*$P$17/(10^(E92+LOG($P$18)-11.91)*$P$17+1)</f>
        <v>0.23564785586719647</v>
      </c>
      <c r="I92" s="152">
        <f t="shared" si="14"/>
        <v>11.006159974684984</v>
      </c>
      <c r="J92" s="153">
        <f t="shared" si="15"/>
        <v>3367676527.1418309</v>
      </c>
      <c r="K92" s="154">
        <f t="shared" si="29"/>
        <v>387.39361750556037</v>
      </c>
      <c r="L92" s="151">
        <f t="shared" si="17"/>
        <v>0.38420670235441035</v>
      </c>
      <c r="N92" s="143" t="s">
        <v>544</v>
      </c>
      <c r="O92" s="100">
        <f t="shared" si="21"/>
        <v>0</v>
      </c>
      <c r="P92" s="96">
        <v>0</v>
      </c>
      <c r="Q92" s="96" t="e">
        <f t="shared" si="18"/>
        <v>#DIV/0!</v>
      </c>
      <c r="R92" s="100">
        <f t="shared" si="22"/>
        <v>0</v>
      </c>
      <c r="S92" s="96">
        <v>0</v>
      </c>
      <c r="T92" s="109" t="e">
        <f t="shared" si="3"/>
        <v>#DIV/0!</v>
      </c>
      <c r="U92" s="100">
        <f t="shared" si="23"/>
        <v>0</v>
      </c>
      <c r="V92" s="96">
        <v>0</v>
      </c>
      <c r="W92" s="109" t="e">
        <f t="shared" si="5"/>
        <v>#DIV/0!</v>
      </c>
      <c r="X92" s="100">
        <f t="shared" si="24"/>
        <v>0</v>
      </c>
      <c r="Y92" s="96">
        <v>0</v>
      </c>
      <c r="Z92" s="109" t="e">
        <f t="shared" si="7"/>
        <v>#DIV/0!</v>
      </c>
      <c r="AA92" s="100">
        <f t="shared" si="25"/>
        <v>0</v>
      </c>
      <c r="AB92" s="96">
        <v>0</v>
      </c>
      <c r="AC92" s="109" t="e">
        <f t="shared" si="19"/>
        <v>#DIV/0!</v>
      </c>
      <c r="AD92" s="100">
        <f t="shared" si="26"/>
        <v>0</v>
      </c>
      <c r="AE92" s="96">
        <v>0</v>
      </c>
      <c r="AF92" s="109" t="e">
        <f t="shared" si="10"/>
        <v>#DIV/0!</v>
      </c>
      <c r="AG92" s="100">
        <f t="shared" si="27"/>
        <v>0</v>
      </c>
      <c r="AH92" s="96">
        <v>0</v>
      </c>
      <c r="AI92" s="109" t="e">
        <f t="shared" si="12"/>
        <v>#DIV/0!</v>
      </c>
    </row>
    <row r="93" spans="2:35" ht="15.75" outlineLevel="1">
      <c r="B93" s="145" t="s">
        <v>545</v>
      </c>
      <c r="C93" s="146">
        <f>'[2]Notes on C9-CPs and SCCPs'!N54</f>
        <v>-7.7654704008049649</v>
      </c>
      <c r="D93" s="147">
        <f>'[2]Notes on C9-CPs and SCCPs'!O54</f>
        <v>5744</v>
      </c>
      <c r="E93" s="148">
        <f>'[2]Notes on C9-CPs and SCCPs'!P54</f>
        <v>11.5</v>
      </c>
      <c r="F93" s="149">
        <f>10^'[2]Notes on C9-CPs and SCCPs'!U54</f>
        <v>6309573444.8019466</v>
      </c>
      <c r="G93" s="150">
        <f t="shared" si="28"/>
        <v>387.44321448038852</v>
      </c>
      <c r="H93" s="151">
        <f t="shared" si="20"/>
        <v>0.66046745024620823</v>
      </c>
      <c r="I93" s="152">
        <f t="shared" si="14"/>
        <v>11.828594071308288</v>
      </c>
      <c r="J93" s="153">
        <f t="shared" si="15"/>
        <v>32064682566.855545</v>
      </c>
      <c r="K93" s="154">
        <f t="shared" si="29"/>
        <v>387.48882507144663</v>
      </c>
      <c r="L93" s="151">
        <f t="shared" si="17"/>
        <v>0.80565079648417881</v>
      </c>
      <c r="N93" s="143" t="s">
        <v>545</v>
      </c>
      <c r="O93" s="100">
        <f t="shared" si="21"/>
        <v>0</v>
      </c>
      <c r="P93" s="96">
        <v>0</v>
      </c>
      <c r="Q93" s="96" t="e">
        <f t="shared" si="18"/>
        <v>#DIV/0!</v>
      </c>
      <c r="R93" s="100">
        <f t="shared" si="22"/>
        <v>0</v>
      </c>
      <c r="S93" s="96">
        <v>0</v>
      </c>
      <c r="T93" s="109" t="e">
        <f t="shared" si="3"/>
        <v>#DIV/0!</v>
      </c>
      <c r="U93" s="100">
        <f t="shared" si="23"/>
        <v>0</v>
      </c>
      <c r="V93" s="96">
        <v>0</v>
      </c>
      <c r="W93" s="109" t="e">
        <f t="shared" si="5"/>
        <v>#DIV/0!</v>
      </c>
      <c r="X93" s="100">
        <f t="shared" si="24"/>
        <v>0</v>
      </c>
      <c r="Y93" s="96">
        <v>0</v>
      </c>
      <c r="Z93" s="109" t="e">
        <f t="shared" si="7"/>
        <v>#DIV/0!</v>
      </c>
      <c r="AA93" s="100">
        <f t="shared" si="25"/>
        <v>0</v>
      </c>
      <c r="AB93" s="96">
        <v>0</v>
      </c>
      <c r="AC93" s="109" t="e">
        <f t="shared" si="19"/>
        <v>#DIV/0!</v>
      </c>
      <c r="AD93" s="100">
        <f t="shared" si="26"/>
        <v>0</v>
      </c>
      <c r="AE93" s="96">
        <v>0</v>
      </c>
      <c r="AF93" s="109" t="e">
        <f t="shared" si="10"/>
        <v>#DIV/0!</v>
      </c>
      <c r="AG93" s="100">
        <f t="shared" si="27"/>
        <v>0</v>
      </c>
      <c r="AH93" s="96">
        <v>0</v>
      </c>
      <c r="AI93" s="109" t="e">
        <f t="shared" si="12"/>
        <v>#DIV/0!</v>
      </c>
    </row>
    <row r="94" spans="2:35" ht="15.75" outlineLevel="1">
      <c r="B94" s="145" t="s">
        <v>546</v>
      </c>
      <c r="C94" s="146">
        <f>'[2]Notes on C9-CPs and SCCPs'!N55</f>
        <v>-8.3451953714573239</v>
      </c>
      <c r="D94" s="147">
        <f>'[2]Notes on C9-CPs and SCCPs'!O55</f>
        <v>6185.18</v>
      </c>
      <c r="E94" s="148">
        <f>'[2]Notes on C9-CPs and SCCPs'!P55</f>
        <v>12.4</v>
      </c>
      <c r="F94" s="149">
        <f>10^'[2]Notes on C9-CPs and SCCPs'!U55</f>
        <v>63095734448.019539</v>
      </c>
      <c r="G94" s="150">
        <f t="shared" si="28"/>
        <v>387.49432094845037</v>
      </c>
      <c r="H94" s="151">
        <f t="shared" si="20"/>
        <v>0.93921518474491161</v>
      </c>
      <c r="I94" s="152">
        <f t="shared" si="14"/>
        <v>12.753832430009505</v>
      </c>
      <c r="J94" s="153">
        <f t="shared" si="15"/>
        <v>404632341080.97723</v>
      </c>
      <c r="K94" s="154">
        <f t="shared" si="29"/>
        <v>387.49911443681958</v>
      </c>
      <c r="L94" s="151">
        <f t="shared" si="17"/>
        <v>0.97214341311933294</v>
      </c>
      <c r="N94" s="143" t="s">
        <v>546</v>
      </c>
      <c r="O94" s="100">
        <f t="shared" si="21"/>
        <v>0</v>
      </c>
      <c r="P94" s="96">
        <v>0</v>
      </c>
      <c r="Q94" s="96" t="e">
        <f t="shared" si="18"/>
        <v>#DIV/0!</v>
      </c>
      <c r="R94" s="100">
        <f t="shared" si="22"/>
        <v>0</v>
      </c>
      <c r="S94" s="96">
        <v>0</v>
      </c>
      <c r="T94" s="109" t="e">
        <f t="shared" si="3"/>
        <v>#DIV/0!</v>
      </c>
      <c r="U94" s="100">
        <f t="shared" si="23"/>
        <v>0</v>
      </c>
      <c r="V94" s="96">
        <v>0</v>
      </c>
      <c r="W94" s="109" t="e">
        <f t="shared" si="5"/>
        <v>#DIV/0!</v>
      </c>
      <c r="X94" s="100">
        <f t="shared" si="24"/>
        <v>0</v>
      </c>
      <c r="Y94" s="96">
        <v>0</v>
      </c>
      <c r="Z94" s="109" t="e">
        <f t="shared" si="7"/>
        <v>#DIV/0!</v>
      </c>
      <c r="AA94" s="100">
        <f t="shared" si="25"/>
        <v>0</v>
      </c>
      <c r="AB94" s="96">
        <v>0</v>
      </c>
      <c r="AC94" s="109" t="e">
        <f t="shared" si="19"/>
        <v>#DIV/0!</v>
      </c>
      <c r="AD94" s="100">
        <f t="shared" si="26"/>
        <v>0</v>
      </c>
      <c r="AE94" s="96">
        <v>0</v>
      </c>
      <c r="AF94" s="109" t="e">
        <f t="shared" si="10"/>
        <v>#DIV/0!</v>
      </c>
      <c r="AG94" s="100">
        <f t="shared" si="27"/>
        <v>0</v>
      </c>
      <c r="AH94" s="96">
        <v>0</v>
      </c>
      <c r="AI94" s="109" t="e">
        <f t="shared" si="12"/>
        <v>#DIV/0!</v>
      </c>
    </row>
    <row r="95" spans="2:35" ht="15.75" outlineLevel="1">
      <c r="B95" s="145" t="s">
        <v>547</v>
      </c>
      <c r="C95" s="146">
        <f>'[2]Notes on C9-CPs and SCCPs'!N56</f>
        <v>-8.2807814858292801</v>
      </c>
      <c r="D95" s="147">
        <f>'[2]Notes on C9-CPs and SCCPs'!O56</f>
        <v>6136.16</v>
      </c>
      <c r="E95" s="148">
        <f>'[2]Notes on C9-CPs and SCCPs'!P56</f>
        <v>12.3</v>
      </c>
      <c r="F95" s="149">
        <f>10^'[2]Notes on C9-CPs and SCCPs'!U56</f>
        <v>79432823472.428345</v>
      </c>
      <c r="G95" s="150">
        <f t="shared" si="28"/>
        <v>387.49548896071263</v>
      </c>
      <c r="H95" s="151">
        <f t="shared" si="20"/>
        <v>0.9246621733861955</v>
      </c>
      <c r="I95" s="152">
        <f t="shared" si="14"/>
        <v>12.651028167931596</v>
      </c>
      <c r="J95" s="153">
        <f t="shared" si="15"/>
        <v>305297691101.52808</v>
      </c>
      <c r="K95" s="154">
        <f t="shared" si="29"/>
        <v>387.49882630283355</v>
      </c>
      <c r="L95" s="151">
        <f t="shared" si="17"/>
        <v>0.96496412288547451</v>
      </c>
      <c r="N95" s="143" t="s">
        <v>547</v>
      </c>
      <c r="O95" s="100">
        <f t="shared" si="21"/>
        <v>0</v>
      </c>
      <c r="P95" s="96">
        <v>0</v>
      </c>
      <c r="Q95" s="96" t="e">
        <f t="shared" si="18"/>
        <v>#DIV/0!</v>
      </c>
      <c r="R95" s="100">
        <f t="shared" si="22"/>
        <v>0</v>
      </c>
      <c r="S95" s="96">
        <v>0</v>
      </c>
      <c r="T95" s="109" t="e">
        <f t="shared" si="3"/>
        <v>#DIV/0!</v>
      </c>
      <c r="U95" s="100">
        <f t="shared" si="23"/>
        <v>0</v>
      </c>
      <c r="V95" s="96">
        <v>0</v>
      </c>
      <c r="W95" s="109" t="e">
        <f t="shared" si="5"/>
        <v>#DIV/0!</v>
      </c>
      <c r="X95" s="100">
        <f t="shared" si="24"/>
        <v>0</v>
      </c>
      <c r="Y95" s="96">
        <v>0</v>
      </c>
      <c r="Z95" s="109" t="e">
        <f t="shared" si="7"/>
        <v>#DIV/0!</v>
      </c>
      <c r="AA95" s="100">
        <f t="shared" si="25"/>
        <v>0</v>
      </c>
      <c r="AB95" s="96">
        <v>0</v>
      </c>
      <c r="AC95" s="109" t="e">
        <f t="shared" si="19"/>
        <v>#DIV/0!</v>
      </c>
      <c r="AD95" s="100">
        <f t="shared" si="26"/>
        <v>0</v>
      </c>
      <c r="AE95" s="96">
        <v>0</v>
      </c>
      <c r="AF95" s="109" t="e">
        <f t="shared" si="10"/>
        <v>#DIV/0!</v>
      </c>
      <c r="AG95" s="100">
        <f t="shared" si="27"/>
        <v>0</v>
      </c>
      <c r="AH95" s="96">
        <v>0</v>
      </c>
      <c r="AI95" s="109" t="e">
        <f t="shared" si="12"/>
        <v>#DIV/0!</v>
      </c>
    </row>
    <row r="96" spans="2:35" ht="15.75" outlineLevel="1">
      <c r="B96" s="145" t="s">
        <v>548</v>
      </c>
      <c r="C96" s="146">
        <f>'[2]Notes on C9-CPs and SCCPs'!N57</f>
        <v>-8.9249203421096759</v>
      </c>
      <c r="D96" s="147">
        <f>'[2]Notes on C9-CPs and SCCPs'!O57</f>
        <v>6626.36</v>
      </c>
      <c r="E96" s="148">
        <f>'[2]Notes on C9-CPs and SCCPs'!P57</f>
        <v>13.3</v>
      </c>
      <c r="F96" s="149">
        <f>10^'[2]Notes on C9-CPs and SCCPs'!U57</f>
        <v>3162277660168.3838</v>
      </c>
      <c r="G96" s="150">
        <f t="shared" si="28"/>
        <v>387.49988666542333</v>
      </c>
      <c r="H96" s="151">
        <f t="shared" si="20"/>
        <v>0.99191824142498641</v>
      </c>
      <c r="I96" s="152">
        <f t="shared" si="14"/>
        <v>13.679070788710725</v>
      </c>
      <c r="J96" s="153">
        <f t="shared" si="15"/>
        <v>5106157876576.4453</v>
      </c>
      <c r="K96" s="154">
        <f t="shared" si="29"/>
        <v>387.49992978512006</v>
      </c>
      <c r="L96" s="151">
        <f t="shared" si="17"/>
        <v>0.99660778412760631</v>
      </c>
      <c r="N96" s="143" t="s">
        <v>548</v>
      </c>
      <c r="O96" s="100">
        <f t="shared" si="21"/>
        <v>0</v>
      </c>
      <c r="P96" s="96">
        <v>0</v>
      </c>
      <c r="Q96" s="96" t="e">
        <f t="shared" si="18"/>
        <v>#DIV/0!</v>
      </c>
      <c r="R96" s="100">
        <f t="shared" si="22"/>
        <v>0</v>
      </c>
      <c r="S96" s="96">
        <v>0</v>
      </c>
      <c r="T96" s="109" t="e">
        <f t="shared" si="3"/>
        <v>#DIV/0!</v>
      </c>
      <c r="U96" s="100">
        <f t="shared" si="23"/>
        <v>0</v>
      </c>
      <c r="V96" s="96">
        <v>0</v>
      </c>
      <c r="W96" s="109" t="e">
        <f t="shared" si="5"/>
        <v>#DIV/0!</v>
      </c>
      <c r="X96" s="100">
        <f t="shared" si="24"/>
        <v>0</v>
      </c>
      <c r="Y96" s="96">
        <v>0</v>
      </c>
      <c r="Z96" s="109" t="e">
        <f t="shared" si="7"/>
        <v>#DIV/0!</v>
      </c>
      <c r="AA96" s="100">
        <f t="shared" si="25"/>
        <v>0</v>
      </c>
      <c r="AB96" s="96">
        <v>0</v>
      </c>
      <c r="AC96" s="109" t="e">
        <f t="shared" si="19"/>
        <v>#DIV/0!</v>
      </c>
      <c r="AD96" s="100">
        <f t="shared" si="26"/>
        <v>0</v>
      </c>
      <c r="AE96" s="96">
        <v>0</v>
      </c>
      <c r="AF96" s="109" t="e">
        <f t="shared" si="10"/>
        <v>#DIV/0!</v>
      </c>
      <c r="AG96" s="100">
        <f t="shared" si="27"/>
        <v>0</v>
      </c>
      <c r="AH96" s="96">
        <v>0</v>
      </c>
      <c r="AI96" s="109" t="e">
        <f t="shared" si="12"/>
        <v>#DIV/0!</v>
      </c>
    </row>
    <row r="97" spans="2:35" ht="15.75" outlineLevel="1">
      <c r="B97" s="145" t="s">
        <v>549</v>
      </c>
      <c r="C97" s="146">
        <f>'[2]Notes on C9-CPs and SCCPs'!N58</f>
        <v>-9.0537481133657565</v>
      </c>
      <c r="D97" s="147">
        <f>'[2]Notes on C9-CPs and SCCPs'!O58</f>
        <v>6724.4</v>
      </c>
      <c r="E97" s="148">
        <f>'[2]Notes on C9-CPs and SCCPs'!P58</f>
        <v>13.5</v>
      </c>
      <c r="F97" s="149">
        <f>10^'[2]Notes on C9-CPs and SCCPs'!U58</f>
        <v>630957344480.19604</v>
      </c>
      <c r="G97" s="150">
        <f t="shared" si="28"/>
        <v>387.49943209137604</v>
      </c>
      <c r="H97" s="151">
        <f t="shared" si="20"/>
        <v>0.99488550100774364</v>
      </c>
      <c r="I97" s="152">
        <f t="shared" si="14"/>
        <v>13.884679312866549</v>
      </c>
      <c r="J97" s="153">
        <f t="shared" si="15"/>
        <v>8969503058858.3203</v>
      </c>
      <c r="K97" s="154">
        <f t="shared" si="29"/>
        <v>387.49995998897094</v>
      </c>
      <c r="L97" s="151">
        <f t="shared" si="17"/>
        <v>0.99788441284394569</v>
      </c>
      <c r="N97" s="143" t="s">
        <v>549</v>
      </c>
      <c r="O97" s="100">
        <f t="shared" si="21"/>
        <v>0</v>
      </c>
      <c r="P97" s="96">
        <v>0</v>
      </c>
      <c r="Q97" s="96" t="e">
        <f t="shared" si="18"/>
        <v>#DIV/0!</v>
      </c>
      <c r="R97" s="100">
        <f t="shared" si="22"/>
        <v>0</v>
      </c>
      <c r="S97" s="96">
        <v>0</v>
      </c>
      <c r="T97" s="109" t="e">
        <f t="shared" si="3"/>
        <v>#DIV/0!</v>
      </c>
      <c r="U97" s="100">
        <f t="shared" si="23"/>
        <v>0</v>
      </c>
      <c r="V97" s="96">
        <v>0</v>
      </c>
      <c r="W97" s="109" t="e">
        <f t="shared" si="5"/>
        <v>#DIV/0!</v>
      </c>
      <c r="X97" s="100">
        <f t="shared" si="24"/>
        <v>0</v>
      </c>
      <c r="Y97" s="96">
        <v>0</v>
      </c>
      <c r="Z97" s="109" t="e">
        <f t="shared" si="7"/>
        <v>#DIV/0!</v>
      </c>
      <c r="AA97" s="100">
        <f t="shared" si="25"/>
        <v>0</v>
      </c>
      <c r="AB97" s="96">
        <v>0</v>
      </c>
      <c r="AC97" s="109" t="e">
        <f t="shared" si="19"/>
        <v>#DIV/0!</v>
      </c>
      <c r="AD97" s="100">
        <f t="shared" si="26"/>
        <v>0</v>
      </c>
      <c r="AE97" s="96">
        <v>0</v>
      </c>
      <c r="AF97" s="109" t="e">
        <f t="shared" si="10"/>
        <v>#DIV/0!</v>
      </c>
      <c r="AG97" s="100">
        <f t="shared" si="27"/>
        <v>0</v>
      </c>
      <c r="AH97" s="96">
        <v>0</v>
      </c>
      <c r="AI97" s="109" t="e">
        <f t="shared" si="12"/>
        <v>#DIV/0!</v>
      </c>
    </row>
    <row r="98" spans="2:35" ht="16.5" outlineLevel="1" thickBot="1">
      <c r="B98" s="145" t="s">
        <v>550</v>
      </c>
      <c r="C98" s="146">
        <f>'[2]Notes on C9-CPs and SCCPs'!N59</f>
        <v>-9.7623008552741926</v>
      </c>
      <c r="D98" s="147">
        <f>'[2]Notes on C9-CPs and SCCPs'!O59</f>
        <v>7263.62</v>
      </c>
      <c r="E98" s="148">
        <f>'[2]Notes on C9-CPs and SCCPs'!P59</f>
        <v>14.6</v>
      </c>
      <c r="F98" s="149">
        <f>10^'[2]Notes on C9-CPs and SCCPs'!U59</f>
        <v>25118864315095.887</v>
      </c>
      <c r="G98" s="150">
        <f t="shared" si="28"/>
        <v>387.4999857083601</v>
      </c>
      <c r="H98" s="151">
        <f t="shared" si="20"/>
        <v>0.99959181909075623</v>
      </c>
      <c r="I98" s="152">
        <f t="shared" si="14"/>
        <v>15.015526195723593</v>
      </c>
      <c r="J98" s="153">
        <f t="shared" si="15"/>
        <v>198827372295406.44</v>
      </c>
      <c r="K98" s="154">
        <f t="shared" si="29"/>
        <v>387.49999861255435</v>
      </c>
      <c r="L98" s="151">
        <f t="shared" si="17"/>
        <v>0.99984316763803671</v>
      </c>
      <c r="N98" s="164" t="s">
        <v>550</v>
      </c>
      <c r="O98" s="101">
        <f t="shared" si="21"/>
        <v>0</v>
      </c>
      <c r="P98" s="97">
        <v>0</v>
      </c>
      <c r="Q98" s="97" t="e">
        <f t="shared" si="18"/>
        <v>#DIV/0!</v>
      </c>
      <c r="R98" s="101">
        <f t="shared" si="22"/>
        <v>0</v>
      </c>
      <c r="S98" s="97">
        <v>0</v>
      </c>
      <c r="T98" s="110" t="e">
        <f t="shared" si="3"/>
        <v>#DIV/0!</v>
      </c>
      <c r="U98" s="101">
        <f t="shared" si="23"/>
        <v>0</v>
      </c>
      <c r="V98" s="97">
        <v>0</v>
      </c>
      <c r="W98" s="110" t="e">
        <f t="shared" si="5"/>
        <v>#DIV/0!</v>
      </c>
      <c r="X98" s="101">
        <f t="shared" si="24"/>
        <v>0</v>
      </c>
      <c r="Y98" s="97">
        <v>0</v>
      </c>
      <c r="Z98" s="110" t="e">
        <f t="shared" si="7"/>
        <v>#DIV/0!</v>
      </c>
      <c r="AA98" s="101">
        <f t="shared" si="25"/>
        <v>0</v>
      </c>
      <c r="AB98" s="97">
        <v>0</v>
      </c>
      <c r="AC98" s="110" t="e">
        <f t="shared" si="19"/>
        <v>#DIV/0!</v>
      </c>
      <c r="AD98" s="101">
        <f t="shared" si="26"/>
        <v>0</v>
      </c>
      <c r="AE98" s="97">
        <v>0</v>
      </c>
      <c r="AF98" s="110" t="e">
        <f t="shared" si="10"/>
        <v>#DIV/0!</v>
      </c>
      <c r="AG98" s="101">
        <f t="shared" si="27"/>
        <v>0</v>
      </c>
      <c r="AH98" s="97">
        <v>0</v>
      </c>
      <c r="AI98" s="110" t="e">
        <f t="shared" si="12"/>
        <v>#DIV/0!</v>
      </c>
    </row>
    <row r="99" spans="2:35" ht="15.75" outlineLevel="1" thickBot="1">
      <c r="B99" s="119" t="s">
        <v>551</v>
      </c>
      <c r="C99" s="120"/>
      <c r="D99" s="120"/>
      <c r="E99" s="120"/>
      <c r="F99" s="120"/>
      <c r="G99" s="120"/>
      <c r="H99" s="120"/>
      <c r="I99" s="139"/>
      <c r="J99" s="140"/>
      <c r="K99" s="120"/>
      <c r="L99" s="141"/>
      <c r="N99" s="142" t="s">
        <v>551</v>
      </c>
      <c r="O99" s="124"/>
      <c r="P99" s="124"/>
      <c r="Q99" s="124"/>
      <c r="R99" s="124"/>
      <c r="S99" s="124"/>
      <c r="T99" s="124"/>
      <c r="U99" s="124"/>
      <c r="V99" s="124"/>
      <c r="W99" s="124"/>
      <c r="X99" s="124"/>
      <c r="Y99" s="124"/>
      <c r="Z99" s="124"/>
      <c r="AA99" s="124"/>
      <c r="AB99" s="124"/>
      <c r="AC99" s="124"/>
      <c r="AD99" s="124"/>
      <c r="AE99" s="124"/>
      <c r="AF99" s="124"/>
      <c r="AG99" s="124"/>
      <c r="AH99" s="124"/>
      <c r="AI99" s="125"/>
    </row>
    <row r="100" spans="2:35" ht="15" outlineLevel="1">
      <c r="B100" s="165" t="s">
        <v>552</v>
      </c>
      <c r="C100" s="166">
        <f>'[2]Notes on MCCPs and LCCPs'!I5</f>
        <v>-5.2820480350123544</v>
      </c>
      <c r="D100" s="167">
        <f>'[2]Notes on MCCPs and LCCPs'!J5</f>
        <v>3765.3105128216002</v>
      </c>
      <c r="E100" s="168">
        <f>'[2]Notes on MCCPs and LCCPs'!K5</f>
        <v>7.3468653066666674</v>
      </c>
      <c r="F100" s="169">
        <f>10^'[2]Notes on MCCPs and LCCPs'!P5</f>
        <v>23603.87031337139</v>
      </c>
      <c r="G100" s="131">
        <f t="shared" si="28"/>
        <v>4.9455728275635407</v>
      </c>
      <c r="H100" s="132">
        <f t="shared" si="20"/>
        <v>1.3670233660490388E-4</v>
      </c>
      <c r="I100" s="144">
        <f t="shared" si="14"/>
        <v>7.5622655001116454</v>
      </c>
      <c r="J100" s="134">
        <f>(10^(1.19*I100-4.4042))</f>
        <v>39345.579404741096</v>
      </c>
      <c r="K100" s="131">
        <f t="shared" si="29"/>
        <v>8.2438356848029155</v>
      </c>
      <c r="L100" s="132">
        <f t="shared" si="17"/>
        <v>2.2445951075985202E-4</v>
      </c>
      <c r="N100" s="170" t="s">
        <v>552</v>
      </c>
      <c r="O100" s="99">
        <f t="shared" ref="O100:O131" si="30">+((1*10^(1.19*($C100+$D100/(273.15+O$39))-3.57))*$D$22*(1-EXP(-O$38*(O$40/$D$25)/(1*10^(1.19*($C100+$D100/(273.15+O$39))-3.57))/$D$23)))*(1-(10^(($C100+$D100/(273.15+O$39))+LOG($P$18)-11.91)*$P$17/(10^(($C100+$D100/(273.15+O$39))+LOG($P$18)-11.91)*$P$17+1))+(10^(($C100+$D100/(273.15+O$39))+LOG($P$18)-11.91)*$P$17/(10^(($C100+$D100/(273.15+O$39))+LOG($P$18)-11.91)*$P$17+1))*$P$19)</f>
        <v>0</v>
      </c>
      <c r="P100" s="95">
        <v>0</v>
      </c>
      <c r="Q100" s="95" t="e">
        <f t="shared" si="18"/>
        <v>#DIV/0!</v>
      </c>
      <c r="R100" s="99">
        <f t="shared" ref="R100:R131" si="31">+((1*10^(1.19*($C100+$D100/(273.15+R$39))-3.57))*$D$22*(1-EXP(-R$38*(R$40/$D$25)/(1*10^(1.19*($C100+$D100/(273.15+R$39))-3.57))/$D$23)))*(1-(10^(($C100+$D100/(273.15+R$39))+LOG($P$18)-11.91)*$P$17/(10^(($C100+$D100/(273.15+R$39))+LOG($P$18)-11.91)*$P$17+1))+(10^(($C100+$D100/(273.15+R$39))+LOG($P$18)-11.91)*$P$17/(10^(($C100+$D100/(273.15+R$39))+LOG($P$18)-11.91)*$P$17+1))*$P$19)</f>
        <v>0</v>
      </c>
      <c r="S100" s="95">
        <v>0</v>
      </c>
      <c r="T100" s="95" t="e">
        <f t="shared" ref="T100:T161" si="32">S100/R100</f>
        <v>#DIV/0!</v>
      </c>
      <c r="U100" s="99">
        <f t="shared" ref="U100:U131" si="33">+((1*10^(1.19*($C100+$D100/(273.15+U$39))-3.57))*$D$22*(1-EXP(-U$38*(U$40/$D$25)/(1*10^(1.19*($C100+$D100/(273.15+U$39))-3.57))/$D$23)))*(1-(10^(($C100+$D100/(273.15+U$39))+LOG($P$18)-11.91)*$P$17/(10^(($C100+$D100/(273.15+U$39))+LOG($P$18)-11.91)*$P$17+1))+(10^(($C100+$D100/(273.15+U$39))+LOG($P$18)-11.91)*$P$17/(10^(($C100+$D100/(273.15+U$39))+LOG($P$18)-11.91)*$P$17+1))*$P$19)</f>
        <v>0</v>
      </c>
      <c r="V100" s="95">
        <v>0</v>
      </c>
      <c r="W100" s="95" t="e">
        <f t="shared" ref="W100:W161" si="34">V100/U100</f>
        <v>#DIV/0!</v>
      </c>
      <c r="X100" s="99">
        <f t="shared" ref="X100:X131" si="35">+((1*10^(1.19*($C100+$D100/(273.15+X$39))-3.57))*$D$22*(1-EXP(-X$38*(X$40/$D$25)/(1*10^(1.19*($C100+$D100/(273.15+X$39))-3.57))/$D$23)))*(1-(10^(($C100+$D100/(273.15+X$39))+LOG($P$18)-11.91)*$P$17/(10^(($C100+$D100/(273.15+X$39))+LOG($P$18)-11.91)*$P$17+1))+(10^(($C100+$D100/(273.15+X$39))+LOG($P$18)-11.91)*$P$17/(10^(($C100+$D100/(273.15+X$39))+LOG($P$18)-11.91)*$P$17+1))*$P$19)</f>
        <v>0</v>
      </c>
      <c r="Y100" s="95">
        <v>0</v>
      </c>
      <c r="Z100" s="95" t="e">
        <f t="shared" ref="Z100:Z161" si="36">Y100/X100</f>
        <v>#DIV/0!</v>
      </c>
      <c r="AA100" s="99">
        <f t="shared" ref="AA100:AA131" si="37">+((1*10^(1.19*($C100+$D100/(273.15+AA$39))-3.57))*$D$22*(1-EXP(-AA$38*(AA$40/$D$25)/(1*10^(1.19*($C100+$D100/(273.15+AA$39))-3.57))/$D$23)))*(1-(10^(($C100+$D100/(273.15+AA$39))+LOG($P$18)-11.91)*$P$17/(10^(($C100+$D100/(273.15+AA$39))+LOG($P$18)-11.91)*$P$17+1))+(10^(($C100+$D100/(273.15+AA$39))+LOG($P$18)-11.91)*$P$17/(10^(($C100+$D100/(273.15+AA$39))+LOG($P$18)-11.91)*$P$17+1))*$P$19)</f>
        <v>0</v>
      </c>
      <c r="AB100" s="95">
        <v>0</v>
      </c>
      <c r="AC100" s="95" t="e">
        <f t="shared" ref="AC100:AC161" si="38">AB100/AA100</f>
        <v>#DIV/0!</v>
      </c>
      <c r="AD100" s="99">
        <f t="shared" ref="AD100:AD131" si="39">+((1*10^(1.19*($C100+$D100/(273.15+AD$39))-3.57))*$D$22*(1-EXP(-AD$38*(AD$40/$D$25)/(1*10^(1.19*($C100+$D100/(273.15+AD$39))-3.57))/$D$23)))*(1-(10^(($C100+$D100/(273.15+AD$39))+LOG($P$18)-11.91)*$P$17/(10^(($C100+$D100/(273.15+AD$39))+LOG($P$18)-11.91)*$P$17+1))+(10^(($C100+$D100/(273.15+AD$39))+LOG($P$18)-11.91)*$P$17/(10^(($C100+$D100/(273.15+AD$39))+LOG($P$18)-11.91)*$P$17+1))*$P$19)</f>
        <v>0</v>
      </c>
      <c r="AE100" s="95">
        <v>0</v>
      </c>
      <c r="AF100" s="95" t="e">
        <f t="shared" ref="AF100:AF161" si="40">AE100/AD100</f>
        <v>#DIV/0!</v>
      </c>
      <c r="AG100" s="99">
        <f t="shared" ref="AG100:AG131" si="41">+((1*10^(1.19*($C100+$D100/(273.15+AG$39))-3.57))*$D$22*(1-EXP(-AG$38*(AG$40/$D$25)/(1*10^(1.19*($C100+$D100/(273.15+AG$39))-3.57))/$D$23)))*(1-(10^(($C100+$D100/(273.15+AG$39))+LOG($P$18)-11.91)*$P$17/(10^(($C100+$D100/(273.15+AG$39))+LOG($P$18)-11.91)*$P$17+1))+(10^(($C100+$D100/(273.15+AG$39))+LOG($P$18)-11.91)*$P$17/(10^(($C100+$D100/(273.15+AG$39))+LOG($P$18)-11.91)*$P$17+1))*$P$19)</f>
        <v>0</v>
      </c>
      <c r="AH100" s="95">
        <v>0</v>
      </c>
      <c r="AI100" s="108" t="e">
        <f t="shared" ref="AI100:AI161" si="42">AH100/AG100</f>
        <v>#DIV/0!</v>
      </c>
    </row>
    <row r="101" spans="2:35" ht="15" outlineLevel="1">
      <c r="B101" s="165" t="s">
        <v>553</v>
      </c>
      <c r="C101" s="138">
        <f>'[2]Notes on MCCPs and LCCPs'!I6</f>
        <v>-5.7807163711809491</v>
      </c>
      <c r="D101" s="171">
        <f>'[2]Notes on MCCPs and LCCPs'!J6</f>
        <v>4188.3993667785999</v>
      </c>
      <c r="E101" s="129">
        <f>'[2]Notes on MCCPs and LCCPs'!K6</f>
        <v>8.2672439400000002</v>
      </c>
      <c r="F101" s="169">
        <f>10^'[2]Notes on MCCPs and LCCPs'!P6</f>
        <v>397801.21690525929</v>
      </c>
      <c r="G101" s="131">
        <f t="shared" si="28"/>
        <v>82.551188957845042</v>
      </c>
      <c r="H101" s="132">
        <f t="shared" si="20"/>
        <v>1.1368938488086505E-3</v>
      </c>
      <c r="I101" s="144">
        <f t="shared" si="14"/>
        <v>8.5068475612038377</v>
      </c>
      <c r="J101" s="134">
        <f t="shared" ref="J101:J161" si="43">(10^(1.19*I101-4.4042))</f>
        <v>523538.46802354074</v>
      </c>
      <c r="K101" s="131">
        <f t="shared" si="29"/>
        <v>106.4874308944573</v>
      </c>
      <c r="L101" s="132">
        <f t="shared" si="17"/>
        <v>1.9722419222967624E-3</v>
      </c>
      <c r="N101" s="165" t="s">
        <v>553</v>
      </c>
      <c r="O101" s="100">
        <f t="shared" si="30"/>
        <v>0</v>
      </c>
      <c r="P101" s="96">
        <v>0</v>
      </c>
      <c r="Q101" s="96" t="e">
        <f t="shared" si="18"/>
        <v>#DIV/0!</v>
      </c>
      <c r="R101" s="100">
        <f t="shared" si="31"/>
        <v>0</v>
      </c>
      <c r="S101" s="96">
        <v>0</v>
      </c>
      <c r="T101" s="96" t="e">
        <f t="shared" si="32"/>
        <v>#DIV/0!</v>
      </c>
      <c r="U101" s="100">
        <f t="shared" si="33"/>
        <v>0</v>
      </c>
      <c r="V101" s="96">
        <v>0</v>
      </c>
      <c r="W101" s="96" t="e">
        <f t="shared" si="34"/>
        <v>#DIV/0!</v>
      </c>
      <c r="X101" s="100">
        <f t="shared" si="35"/>
        <v>0</v>
      </c>
      <c r="Y101" s="96">
        <v>0</v>
      </c>
      <c r="Z101" s="96" t="e">
        <f t="shared" si="36"/>
        <v>#DIV/0!</v>
      </c>
      <c r="AA101" s="100">
        <f t="shared" si="37"/>
        <v>0</v>
      </c>
      <c r="AB101" s="96">
        <v>0</v>
      </c>
      <c r="AC101" s="96" t="e">
        <f t="shared" si="38"/>
        <v>#DIV/0!</v>
      </c>
      <c r="AD101" s="100">
        <f t="shared" si="39"/>
        <v>0</v>
      </c>
      <c r="AE101" s="96">
        <v>0</v>
      </c>
      <c r="AF101" s="96" t="e">
        <f t="shared" si="40"/>
        <v>#DIV/0!</v>
      </c>
      <c r="AG101" s="100">
        <f t="shared" si="41"/>
        <v>0</v>
      </c>
      <c r="AH101" s="96">
        <v>0</v>
      </c>
      <c r="AI101" s="109" t="e">
        <f t="shared" si="42"/>
        <v>#DIV/0!</v>
      </c>
    </row>
    <row r="102" spans="2:35" ht="15" outlineLevel="1">
      <c r="B102" s="165" t="s">
        <v>554</v>
      </c>
      <c r="C102" s="138">
        <f>'[2]Notes on MCCPs and LCCPs'!I7</f>
        <v>-6.3450341931142038</v>
      </c>
      <c r="D102" s="171">
        <f>'[2]Notes on MCCPs and LCCPs'!J7</f>
        <v>4667.1876980845</v>
      </c>
      <c r="E102" s="129">
        <f>'[2]Notes on MCCPs and LCCPs'!K7</f>
        <v>9.3087900500000007</v>
      </c>
      <c r="F102" s="169">
        <f>10^'[2]Notes on MCCPs and LCCPs'!P7</f>
        <v>8216994.7090767827</v>
      </c>
      <c r="G102" s="131">
        <f t="shared" si="28"/>
        <v>346.9874888264232</v>
      </c>
      <c r="H102" s="132">
        <f t="shared" si="20"/>
        <v>1.236956758847407E-2</v>
      </c>
      <c r="I102" s="144">
        <f t="shared" si="14"/>
        <v>9.5757834704863427</v>
      </c>
      <c r="J102" s="134">
        <f t="shared" si="43"/>
        <v>9794501.337517364</v>
      </c>
      <c r="K102" s="131">
        <f t="shared" si="29"/>
        <v>353.11340438039593</v>
      </c>
      <c r="L102" s="132">
        <f t="shared" si="17"/>
        <v>2.2636515933243777E-2</v>
      </c>
      <c r="N102" s="165" t="s">
        <v>554</v>
      </c>
      <c r="O102" s="100">
        <f t="shared" si="30"/>
        <v>0</v>
      </c>
      <c r="P102" s="96">
        <v>0</v>
      </c>
      <c r="Q102" s="96" t="e">
        <f t="shared" si="18"/>
        <v>#DIV/0!</v>
      </c>
      <c r="R102" s="100">
        <f t="shared" si="31"/>
        <v>0</v>
      </c>
      <c r="S102" s="96">
        <v>0</v>
      </c>
      <c r="T102" s="96" t="e">
        <f t="shared" si="32"/>
        <v>#DIV/0!</v>
      </c>
      <c r="U102" s="100">
        <f t="shared" si="33"/>
        <v>0</v>
      </c>
      <c r="V102" s="96">
        <v>0</v>
      </c>
      <c r="W102" s="96" t="e">
        <f t="shared" si="34"/>
        <v>#DIV/0!</v>
      </c>
      <c r="X102" s="100">
        <f t="shared" si="35"/>
        <v>0</v>
      </c>
      <c r="Y102" s="96">
        <v>0</v>
      </c>
      <c r="Z102" s="96" t="e">
        <f t="shared" si="36"/>
        <v>#DIV/0!</v>
      </c>
      <c r="AA102" s="100">
        <f t="shared" si="37"/>
        <v>0</v>
      </c>
      <c r="AB102" s="96">
        <v>0</v>
      </c>
      <c r="AC102" s="96" t="e">
        <f t="shared" si="38"/>
        <v>#DIV/0!</v>
      </c>
      <c r="AD102" s="100">
        <f t="shared" si="39"/>
        <v>0</v>
      </c>
      <c r="AE102" s="96">
        <v>0</v>
      </c>
      <c r="AF102" s="96" t="e">
        <f t="shared" si="40"/>
        <v>#DIV/0!</v>
      </c>
      <c r="AG102" s="100">
        <f t="shared" si="41"/>
        <v>0</v>
      </c>
      <c r="AH102" s="96">
        <v>0</v>
      </c>
      <c r="AI102" s="109" t="e">
        <f t="shared" si="42"/>
        <v>#DIV/0!</v>
      </c>
    </row>
    <row r="103" spans="2:35" ht="15" outlineLevel="1">
      <c r="B103" s="165" t="s">
        <v>555</v>
      </c>
      <c r="C103" s="138">
        <f>'[2]Notes on MCCPs and LCCPs'!I8</f>
        <v>-6.6867613190652371</v>
      </c>
      <c r="D103" s="171">
        <f>'[2]Notes on MCCPs and LCCPs'!J8</f>
        <v>4957.1217636710498</v>
      </c>
      <c r="E103" s="129">
        <f>'[2]Notes on MCCPs and LCCPs'!K8</f>
        <v>9.9395065450000004</v>
      </c>
      <c r="F103" s="169">
        <f>10^'[2]Notes on MCCPs and LCCPs'!P8</f>
        <v>61778051.989392996</v>
      </c>
      <c r="G103" s="131">
        <f t="shared" si="28"/>
        <v>381.75721125545647</v>
      </c>
      <c r="H103" s="132">
        <f t="shared" si="20"/>
        <v>5.0796732132945527E-2</v>
      </c>
      <c r="I103" s="144">
        <f t="shared" si="14"/>
        <v>10.223086075343939</v>
      </c>
      <c r="J103" s="134">
        <f t="shared" si="43"/>
        <v>57712837.815438382</v>
      </c>
      <c r="K103" s="131">
        <f t="shared" si="29"/>
        <v>381.35699415753538</v>
      </c>
      <c r="L103" s="132">
        <f t="shared" si="17"/>
        <v>9.3229520903393134E-2</v>
      </c>
      <c r="N103" s="165" t="s">
        <v>555</v>
      </c>
      <c r="O103" s="100">
        <f t="shared" si="30"/>
        <v>0</v>
      </c>
      <c r="P103" s="96">
        <v>0</v>
      </c>
      <c r="Q103" s="96" t="e">
        <f t="shared" si="18"/>
        <v>#DIV/0!</v>
      </c>
      <c r="R103" s="100">
        <f t="shared" si="31"/>
        <v>0</v>
      </c>
      <c r="S103" s="96">
        <v>0</v>
      </c>
      <c r="T103" s="96" t="e">
        <f t="shared" si="32"/>
        <v>#DIV/0!</v>
      </c>
      <c r="U103" s="100">
        <f t="shared" si="33"/>
        <v>0</v>
      </c>
      <c r="V103" s="96">
        <v>0</v>
      </c>
      <c r="W103" s="96" t="e">
        <f t="shared" si="34"/>
        <v>#DIV/0!</v>
      </c>
      <c r="X103" s="100">
        <f t="shared" si="35"/>
        <v>0</v>
      </c>
      <c r="Y103" s="96">
        <v>0</v>
      </c>
      <c r="Z103" s="96" t="e">
        <f t="shared" si="36"/>
        <v>#DIV/0!</v>
      </c>
      <c r="AA103" s="100">
        <f t="shared" si="37"/>
        <v>0</v>
      </c>
      <c r="AB103" s="96">
        <v>0</v>
      </c>
      <c r="AC103" s="96" t="e">
        <f t="shared" si="38"/>
        <v>#DIV/0!</v>
      </c>
      <c r="AD103" s="100">
        <f t="shared" si="39"/>
        <v>0</v>
      </c>
      <c r="AE103" s="96">
        <v>0</v>
      </c>
      <c r="AF103" s="96" t="e">
        <f t="shared" si="40"/>
        <v>#DIV/0!</v>
      </c>
      <c r="AG103" s="100">
        <f t="shared" si="41"/>
        <v>0</v>
      </c>
      <c r="AH103" s="96">
        <v>0</v>
      </c>
      <c r="AI103" s="109" t="e">
        <f t="shared" si="42"/>
        <v>#DIV/0!</v>
      </c>
    </row>
    <row r="104" spans="2:35" ht="15" outlineLevel="1">
      <c r="B104" s="165" t="s">
        <v>556</v>
      </c>
      <c r="C104" s="138">
        <f>'[2]Notes on MCCPs and LCCPs'!I9</f>
        <v>-7.0660408480243149</v>
      </c>
      <c r="D104" s="171">
        <f>'[2]Notes on MCCPs and LCCPs'!J9</f>
        <v>5278.9166914773241</v>
      </c>
      <c r="E104" s="129">
        <f>'[2]Notes on MCCPs and LCCPs'!K9</f>
        <v>10.639532492499999</v>
      </c>
      <c r="F104" s="169">
        <f>10^'[2]Notes on MCCPs and LCCPs'!P9</f>
        <v>325095478.91717374</v>
      </c>
      <c r="G104" s="131">
        <f t="shared" si="28"/>
        <v>386.39986509071872</v>
      </c>
      <c r="H104" s="132">
        <f t="shared" si="20"/>
        <v>0.21149762797997901</v>
      </c>
      <c r="I104" s="144">
        <f t="shared" si="14"/>
        <v>10.94152078075728</v>
      </c>
      <c r="J104" s="134">
        <f t="shared" si="43"/>
        <v>413247018.69020069</v>
      </c>
      <c r="K104" s="131">
        <f t="shared" si="29"/>
        <v>386.63418984939307</v>
      </c>
      <c r="L104" s="132">
        <f t="shared" si="17"/>
        <v>0.34965230230641392</v>
      </c>
      <c r="N104" s="165" t="s">
        <v>556</v>
      </c>
      <c r="O104" s="100">
        <f t="shared" si="30"/>
        <v>0</v>
      </c>
      <c r="P104" s="96">
        <v>0</v>
      </c>
      <c r="Q104" s="96" t="e">
        <f t="shared" si="18"/>
        <v>#DIV/0!</v>
      </c>
      <c r="R104" s="100">
        <f t="shared" si="31"/>
        <v>0</v>
      </c>
      <c r="S104" s="96">
        <v>0</v>
      </c>
      <c r="T104" s="96" t="e">
        <f t="shared" si="32"/>
        <v>#DIV/0!</v>
      </c>
      <c r="U104" s="100">
        <f t="shared" si="33"/>
        <v>0</v>
      </c>
      <c r="V104" s="96">
        <v>0</v>
      </c>
      <c r="W104" s="96" t="e">
        <f t="shared" si="34"/>
        <v>#DIV/0!</v>
      </c>
      <c r="X104" s="100">
        <f t="shared" si="35"/>
        <v>0</v>
      </c>
      <c r="Y104" s="96">
        <v>0</v>
      </c>
      <c r="Z104" s="96" t="e">
        <f t="shared" si="36"/>
        <v>#DIV/0!</v>
      </c>
      <c r="AA104" s="100">
        <f t="shared" si="37"/>
        <v>0</v>
      </c>
      <c r="AB104" s="96">
        <v>0</v>
      </c>
      <c r="AC104" s="96" t="e">
        <f t="shared" si="38"/>
        <v>#DIV/0!</v>
      </c>
      <c r="AD104" s="100">
        <f t="shared" si="39"/>
        <v>0</v>
      </c>
      <c r="AE104" s="96">
        <v>0</v>
      </c>
      <c r="AF104" s="96" t="e">
        <f t="shared" si="40"/>
        <v>#DIV/0!</v>
      </c>
      <c r="AG104" s="100">
        <f t="shared" si="41"/>
        <v>0</v>
      </c>
      <c r="AH104" s="96">
        <v>0</v>
      </c>
      <c r="AI104" s="109" t="e">
        <f t="shared" si="42"/>
        <v>#DIV/0!</v>
      </c>
    </row>
    <row r="105" spans="2:35" ht="15" outlineLevel="1">
      <c r="B105" s="165" t="s">
        <v>557</v>
      </c>
      <c r="C105" s="138">
        <f>'[2]Notes on MCCPs and LCCPs'!I10</f>
        <v>-7.3942566253380857</v>
      </c>
      <c r="D105" s="171">
        <f>'[2]Notes on MCCPs and LCCPs'!J10</f>
        <v>5557.3872238981749</v>
      </c>
      <c r="E105" s="129">
        <f>'[2]Notes on MCCPs and LCCPs'!K10</f>
        <v>11.2453114575</v>
      </c>
      <c r="F105" s="169">
        <f>10^'[2]Notes on MCCPs and LCCPs'!P10</f>
        <v>2705632548.6584482</v>
      </c>
      <c r="G105" s="131">
        <f t="shared" si="28"/>
        <v>387.36759259523325</v>
      </c>
      <c r="H105" s="132">
        <f t="shared" si="20"/>
        <v>0.51972375543256699</v>
      </c>
      <c r="I105" s="144">
        <f t="shared" si="14"/>
        <v>11.563230067133942</v>
      </c>
      <c r="J105" s="134">
        <f t="shared" si="43"/>
        <v>2270093681.5035219</v>
      </c>
      <c r="K105" s="131">
        <f t="shared" si="29"/>
        <v>387.34219588447775</v>
      </c>
      <c r="L105" s="132">
        <f t="shared" si="17"/>
        <v>0.69231630201394334</v>
      </c>
      <c r="N105" s="165" t="s">
        <v>557</v>
      </c>
      <c r="O105" s="100">
        <f t="shared" si="30"/>
        <v>0</v>
      </c>
      <c r="P105" s="96">
        <v>0</v>
      </c>
      <c r="Q105" s="96" t="e">
        <f t="shared" si="18"/>
        <v>#DIV/0!</v>
      </c>
      <c r="R105" s="100">
        <f t="shared" si="31"/>
        <v>0</v>
      </c>
      <c r="S105" s="96">
        <v>0</v>
      </c>
      <c r="T105" s="96" t="e">
        <f t="shared" si="32"/>
        <v>#DIV/0!</v>
      </c>
      <c r="U105" s="100">
        <f t="shared" si="33"/>
        <v>0</v>
      </c>
      <c r="V105" s="96">
        <v>0</v>
      </c>
      <c r="W105" s="96" t="e">
        <f t="shared" si="34"/>
        <v>#DIV/0!</v>
      </c>
      <c r="X105" s="100">
        <f t="shared" si="35"/>
        <v>0</v>
      </c>
      <c r="Y105" s="96">
        <v>0</v>
      </c>
      <c r="Z105" s="96" t="e">
        <f t="shared" si="36"/>
        <v>#DIV/0!</v>
      </c>
      <c r="AA105" s="100">
        <f t="shared" si="37"/>
        <v>0</v>
      </c>
      <c r="AB105" s="96">
        <v>0</v>
      </c>
      <c r="AC105" s="96" t="e">
        <f t="shared" si="38"/>
        <v>#DIV/0!</v>
      </c>
      <c r="AD105" s="100">
        <f t="shared" si="39"/>
        <v>0</v>
      </c>
      <c r="AE105" s="96">
        <v>0</v>
      </c>
      <c r="AF105" s="96" t="e">
        <f t="shared" si="40"/>
        <v>#DIV/0!</v>
      </c>
      <c r="AG105" s="100">
        <f t="shared" si="41"/>
        <v>0</v>
      </c>
      <c r="AH105" s="96">
        <v>0</v>
      </c>
      <c r="AI105" s="109" t="e">
        <f t="shared" si="42"/>
        <v>#DIV/0!</v>
      </c>
    </row>
    <row r="106" spans="2:35" ht="15" outlineLevel="1">
      <c r="B106" s="172" t="s">
        <v>558</v>
      </c>
      <c r="C106" s="173">
        <f>'[2]Notes on MCCPs and LCCPs'!I11</f>
        <v>-7.6162683021447251</v>
      </c>
      <c r="D106" s="174">
        <f>'[2]Notes on MCCPs and LCCPs'!J11</f>
        <v>5745.7502281083243</v>
      </c>
      <c r="E106" s="148">
        <f>'[2]Notes on MCCPs and LCCPs'!K11</f>
        <v>11.655072392499999</v>
      </c>
      <c r="F106" s="175">
        <f>10^'[2]Notes on MCCPs and LCCPs'!P11</f>
        <v>8287896564.9828653</v>
      </c>
      <c r="G106" s="150">
        <f t="shared" si="28"/>
        <v>387.45676819090124</v>
      </c>
      <c r="H106" s="151">
        <f t="shared" si="20"/>
        <v>0.73544866066236958</v>
      </c>
      <c r="I106" s="152">
        <f t="shared" si="14"/>
        <v>11.983766588212855</v>
      </c>
      <c r="J106" s="153">
        <f t="shared" si="43"/>
        <v>7185917717.0727186</v>
      </c>
      <c r="K106" s="150">
        <f t="shared" si="29"/>
        <v>387.45013905106509</v>
      </c>
      <c r="L106" s="151">
        <f t="shared" si="17"/>
        <v>0.8556093904391876</v>
      </c>
      <c r="N106" s="165" t="s">
        <v>558</v>
      </c>
      <c r="O106" s="100">
        <f t="shared" si="30"/>
        <v>0</v>
      </c>
      <c r="P106" s="96">
        <v>0</v>
      </c>
      <c r="Q106" s="96" t="e">
        <f t="shared" si="18"/>
        <v>#DIV/0!</v>
      </c>
      <c r="R106" s="100">
        <f t="shared" si="31"/>
        <v>0</v>
      </c>
      <c r="S106" s="96">
        <v>0</v>
      </c>
      <c r="T106" s="96" t="e">
        <f t="shared" si="32"/>
        <v>#DIV/0!</v>
      </c>
      <c r="U106" s="100">
        <f t="shared" si="33"/>
        <v>0</v>
      </c>
      <c r="V106" s="96">
        <v>0</v>
      </c>
      <c r="W106" s="96" t="e">
        <f t="shared" si="34"/>
        <v>#DIV/0!</v>
      </c>
      <c r="X106" s="100">
        <f t="shared" si="35"/>
        <v>0</v>
      </c>
      <c r="Y106" s="96">
        <v>0</v>
      </c>
      <c r="Z106" s="96" t="e">
        <f t="shared" si="36"/>
        <v>#DIV/0!</v>
      </c>
      <c r="AA106" s="100">
        <f t="shared" si="37"/>
        <v>0</v>
      </c>
      <c r="AB106" s="96">
        <v>0</v>
      </c>
      <c r="AC106" s="96" t="e">
        <f t="shared" si="38"/>
        <v>#DIV/0!</v>
      </c>
      <c r="AD106" s="100">
        <f t="shared" si="39"/>
        <v>0</v>
      </c>
      <c r="AE106" s="96">
        <v>0</v>
      </c>
      <c r="AF106" s="96" t="e">
        <f t="shared" si="40"/>
        <v>#DIV/0!</v>
      </c>
      <c r="AG106" s="100">
        <f t="shared" si="41"/>
        <v>0</v>
      </c>
      <c r="AH106" s="96">
        <v>0</v>
      </c>
      <c r="AI106" s="109" t="e">
        <f t="shared" si="42"/>
        <v>#DIV/0!</v>
      </c>
    </row>
    <row r="107" spans="2:35" ht="15" outlineLevel="1">
      <c r="B107" s="172" t="s">
        <v>559</v>
      </c>
      <c r="C107" s="173">
        <f>'[2]Notes on MCCPs and LCCPs'!I12</f>
        <v>-7.9808387445022646</v>
      </c>
      <c r="D107" s="174">
        <f>'[2]Notes on MCCPs and LCCPs'!J12</f>
        <v>6055.0654170949747</v>
      </c>
      <c r="E107" s="148">
        <f>'[2]Notes on MCCPs and LCCPs'!K12</f>
        <v>12.3279501775</v>
      </c>
      <c r="F107" s="175">
        <f>10^'[2]Notes on MCCPs and LCCPs'!P12</f>
        <v>47687941913.93631</v>
      </c>
      <c r="G107" s="150">
        <f t="shared" si="28"/>
        <v>387.49248609224861</v>
      </c>
      <c r="H107" s="151">
        <f t="shared" si="20"/>
        <v>0.92902472398561342</v>
      </c>
      <c r="I107" s="152">
        <f t="shared" si="14"/>
        <v>12.674339209087965</v>
      </c>
      <c r="J107" s="153">
        <f t="shared" si="43"/>
        <v>47672031437.579666</v>
      </c>
      <c r="K107" s="150">
        <f t="shared" si="29"/>
        <v>387.49248358518406</v>
      </c>
      <c r="L107" s="151">
        <f t="shared" si="17"/>
        <v>0.96673420760698026</v>
      </c>
      <c r="N107" s="165" t="s">
        <v>559</v>
      </c>
      <c r="O107" s="100">
        <f t="shared" si="30"/>
        <v>0</v>
      </c>
      <c r="P107" s="96">
        <v>0</v>
      </c>
      <c r="Q107" s="96" t="e">
        <f t="shared" si="18"/>
        <v>#DIV/0!</v>
      </c>
      <c r="R107" s="100">
        <f t="shared" si="31"/>
        <v>0</v>
      </c>
      <c r="S107" s="96">
        <v>0</v>
      </c>
      <c r="T107" s="96" t="e">
        <f t="shared" si="32"/>
        <v>#DIV/0!</v>
      </c>
      <c r="U107" s="100">
        <f t="shared" si="33"/>
        <v>0</v>
      </c>
      <c r="V107" s="96">
        <v>0</v>
      </c>
      <c r="W107" s="96" t="e">
        <f t="shared" si="34"/>
        <v>#DIV/0!</v>
      </c>
      <c r="X107" s="100">
        <f t="shared" si="35"/>
        <v>0</v>
      </c>
      <c r="Y107" s="96">
        <v>0</v>
      </c>
      <c r="Z107" s="96" t="e">
        <f t="shared" si="36"/>
        <v>#DIV/0!</v>
      </c>
      <c r="AA107" s="100">
        <f t="shared" si="37"/>
        <v>0</v>
      </c>
      <c r="AB107" s="96">
        <v>0</v>
      </c>
      <c r="AC107" s="96" t="e">
        <f t="shared" si="38"/>
        <v>#DIV/0!</v>
      </c>
      <c r="AD107" s="100">
        <f t="shared" si="39"/>
        <v>0</v>
      </c>
      <c r="AE107" s="96">
        <v>0</v>
      </c>
      <c r="AF107" s="96" t="e">
        <f t="shared" si="40"/>
        <v>#DIV/0!</v>
      </c>
      <c r="AG107" s="100">
        <f t="shared" si="41"/>
        <v>0</v>
      </c>
      <c r="AH107" s="96">
        <v>0</v>
      </c>
      <c r="AI107" s="109" t="e">
        <f t="shared" si="42"/>
        <v>#DIV/0!</v>
      </c>
    </row>
    <row r="108" spans="2:35" ht="15" outlineLevel="1">
      <c r="B108" s="172" t="s">
        <v>560</v>
      </c>
      <c r="C108" s="173">
        <f>'[2]Notes on MCCPs and LCCPs'!I13</f>
        <v>-8.1878393838576251</v>
      </c>
      <c r="D108" s="174">
        <f>'[2]Notes on MCCPs and LCCPs'!J13</f>
        <v>6230.6924960992756</v>
      </c>
      <c r="E108" s="148">
        <f>'[2]Notes on MCCPs and LCCPs'!K13</f>
        <v>12.710005647500001</v>
      </c>
      <c r="F108" s="175">
        <f>10^'[2]Notes on MCCPs and LCCPs'!P13</f>
        <v>127335161170.17021</v>
      </c>
      <c r="G108" s="150">
        <f t="shared" si="28"/>
        <v>387.49718596525378</v>
      </c>
      <c r="H108" s="151">
        <f t="shared" si="20"/>
        <v>0.96927640791713898</v>
      </c>
      <c r="I108" s="152">
        <f t="shared" ref="I108:I161" si="44">+C108+D108/(273.15+$D$16)</f>
        <v>13.066441687605025</v>
      </c>
      <c r="J108" s="153">
        <f t="shared" si="43"/>
        <v>139593632389.47021</v>
      </c>
      <c r="K108" s="150">
        <f t="shared" si="29"/>
        <v>387.4974330805212</v>
      </c>
      <c r="L108" s="151">
        <f t="shared" ref="L108:L161" si="45">10^(I108+LOG($P$18)-11.91)*$P$17/(10^(I108+LOG($P$18)-11.91)*$P$17+1)</f>
        <v>0.98624148459279692</v>
      </c>
      <c r="N108" s="165" t="s">
        <v>560</v>
      </c>
      <c r="O108" s="100">
        <f t="shared" si="30"/>
        <v>0</v>
      </c>
      <c r="P108" s="96">
        <v>0</v>
      </c>
      <c r="Q108" s="96" t="e">
        <f t="shared" ref="Q108:Q161" si="46">P108/O108</f>
        <v>#DIV/0!</v>
      </c>
      <c r="R108" s="100">
        <f t="shared" si="31"/>
        <v>0</v>
      </c>
      <c r="S108" s="96">
        <v>0</v>
      </c>
      <c r="T108" s="96" t="e">
        <f t="shared" si="32"/>
        <v>#DIV/0!</v>
      </c>
      <c r="U108" s="100">
        <f t="shared" si="33"/>
        <v>0</v>
      </c>
      <c r="V108" s="96">
        <v>0</v>
      </c>
      <c r="W108" s="96" t="e">
        <f t="shared" si="34"/>
        <v>#DIV/0!</v>
      </c>
      <c r="X108" s="100">
        <f t="shared" si="35"/>
        <v>0</v>
      </c>
      <c r="Y108" s="96">
        <v>0</v>
      </c>
      <c r="Z108" s="96" t="e">
        <f t="shared" si="36"/>
        <v>#DIV/0!</v>
      </c>
      <c r="AA108" s="100">
        <f t="shared" si="37"/>
        <v>0</v>
      </c>
      <c r="AB108" s="96">
        <v>0</v>
      </c>
      <c r="AC108" s="96" t="e">
        <f t="shared" si="38"/>
        <v>#DIV/0!</v>
      </c>
      <c r="AD108" s="100">
        <f t="shared" si="39"/>
        <v>0</v>
      </c>
      <c r="AE108" s="96">
        <v>0</v>
      </c>
      <c r="AF108" s="96" t="e">
        <f t="shared" si="40"/>
        <v>#DIV/0!</v>
      </c>
      <c r="AG108" s="100">
        <f t="shared" si="41"/>
        <v>0</v>
      </c>
      <c r="AH108" s="96">
        <v>0</v>
      </c>
      <c r="AI108" s="109" t="e">
        <f t="shared" si="42"/>
        <v>#DIV/0!</v>
      </c>
    </row>
    <row r="109" spans="2:35" ht="15" outlineLevel="1">
      <c r="B109" s="172" t="s">
        <v>561</v>
      </c>
      <c r="C109" s="173">
        <f>'[2]Notes on MCCPs and LCCPs'!I14</f>
        <v>-8.3690273846124441</v>
      </c>
      <c r="D109" s="174">
        <f>'[2]Notes on MCCPs and LCCPs'!J14</f>
        <v>6384.4191677767003</v>
      </c>
      <c r="E109" s="148">
        <f>'[2]Notes on MCCPs and LCCPs'!K14</f>
        <v>13.044419430000001</v>
      </c>
      <c r="F109" s="175">
        <f>10^'[2]Notes on MCCPs and LCCPs'!P14</f>
        <v>316794370023.0788</v>
      </c>
      <c r="G109" s="150">
        <f t="shared" si="28"/>
        <v>387.4988688999124</v>
      </c>
      <c r="H109" s="151">
        <f t="shared" si="20"/>
        <v>0.98553617574912067</v>
      </c>
      <c r="I109" s="152">
        <f t="shared" si="44"/>
        <v>13.409649633216997</v>
      </c>
      <c r="J109" s="153">
        <f t="shared" si="43"/>
        <v>357505776581.79205</v>
      </c>
      <c r="K109" s="150">
        <f t="shared" si="29"/>
        <v>387.49899770501969</v>
      </c>
      <c r="L109" s="151">
        <f t="shared" si="45"/>
        <v>0.99371015288206455</v>
      </c>
      <c r="N109" s="165" t="s">
        <v>561</v>
      </c>
      <c r="O109" s="100">
        <f t="shared" si="30"/>
        <v>0</v>
      </c>
      <c r="P109" s="96">
        <v>0</v>
      </c>
      <c r="Q109" s="96" t="e">
        <f t="shared" si="46"/>
        <v>#DIV/0!</v>
      </c>
      <c r="R109" s="100">
        <f t="shared" si="31"/>
        <v>0</v>
      </c>
      <c r="S109" s="96">
        <v>0</v>
      </c>
      <c r="T109" s="96" t="e">
        <f t="shared" si="32"/>
        <v>#DIV/0!</v>
      </c>
      <c r="U109" s="100">
        <f t="shared" si="33"/>
        <v>0</v>
      </c>
      <c r="V109" s="96">
        <v>0</v>
      </c>
      <c r="W109" s="96" t="e">
        <f t="shared" si="34"/>
        <v>#DIV/0!</v>
      </c>
      <c r="X109" s="100">
        <f t="shared" si="35"/>
        <v>0</v>
      </c>
      <c r="Y109" s="96">
        <v>0</v>
      </c>
      <c r="Z109" s="96" t="e">
        <f t="shared" si="36"/>
        <v>#DIV/0!</v>
      </c>
      <c r="AA109" s="100">
        <f t="shared" si="37"/>
        <v>0</v>
      </c>
      <c r="AB109" s="96">
        <v>0</v>
      </c>
      <c r="AC109" s="96" t="e">
        <f t="shared" si="38"/>
        <v>#DIV/0!</v>
      </c>
      <c r="AD109" s="100">
        <f t="shared" si="39"/>
        <v>0</v>
      </c>
      <c r="AE109" s="96">
        <v>0</v>
      </c>
      <c r="AF109" s="96" t="e">
        <f t="shared" si="40"/>
        <v>#DIV/0!</v>
      </c>
      <c r="AG109" s="100">
        <f t="shared" si="41"/>
        <v>0</v>
      </c>
      <c r="AH109" s="96">
        <v>0</v>
      </c>
      <c r="AI109" s="109" t="e">
        <f t="shared" si="42"/>
        <v>#DIV/0!</v>
      </c>
    </row>
    <row r="110" spans="2:35" ht="15" outlineLevel="1">
      <c r="B110" s="172" t="s">
        <v>562</v>
      </c>
      <c r="C110" s="173">
        <f>'[2]Notes on MCCPs and LCCPs'!I15</f>
        <v>-8.8409503744463525</v>
      </c>
      <c r="D110" s="174">
        <f>'[2]Notes on MCCPs and LCCPs'!J15</f>
        <v>6784.8162703055505</v>
      </c>
      <c r="E110" s="148">
        <f>'[2]Notes on MCCPs and LCCPs'!K15</f>
        <v>13.915434902446323</v>
      </c>
      <c r="F110" s="175">
        <f>10^'[2]Notes on MCCPs and LCCPs'!P15</f>
        <v>2403712420655.2847</v>
      </c>
      <c r="G110" s="150">
        <f t="shared" si="28"/>
        <v>387.49985094327792</v>
      </c>
      <c r="H110" s="151">
        <f t="shared" si="20"/>
        <v>0.9980287661314553</v>
      </c>
      <c r="I110" s="152">
        <f t="shared" si="44"/>
        <v>14.303570417999667</v>
      </c>
      <c r="J110" s="153">
        <f t="shared" si="43"/>
        <v>4140461945239.6245</v>
      </c>
      <c r="K110" s="150">
        <f t="shared" si="29"/>
        <v>387.49991348132721</v>
      </c>
      <c r="L110" s="151">
        <f t="shared" si="45"/>
        <v>0.99919256276975765</v>
      </c>
      <c r="N110" s="165" t="s">
        <v>562</v>
      </c>
      <c r="O110" s="100">
        <f t="shared" si="30"/>
        <v>0</v>
      </c>
      <c r="P110" s="96">
        <v>0</v>
      </c>
      <c r="Q110" s="96" t="e">
        <f t="shared" si="46"/>
        <v>#DIV/0!</v>
      </c>
      <c r="R110" s="100">
        <f t="shared" si="31"/>
        <v>0</v>
      </c>
      <c r="S110" s="96">
        <v>0</v>
      </c>
      <c r="T110" s="96" t="e">
        <f t="shared" si="32"/>
        <v>#DIV/0!</v>
      </c>
      <c r="U110" s="100">
        <f t="shared" si="33"/>
        <v>0</v>
      </c>
      <c r="V110" s="96">
        <v>0</v>
      </c>
      <c r="W110" s="96" t="e">
        <f t="shared" si="34"/>
        <v>#DIV/0!</v>
      </c>
      <c r="X110" s="100">
        <f t="shared" si="35"/>
        <v>0</v>
      </c>
      <c r="Y110" s="96">
        <v>0</v>
      </c>
      <c r="Z110" s="96" t="e">
        <f t="shared" si="36"/>
        <v>#DIV/0!</v>
      </c>
      <c r="AA110" s="100">
        <f t="shared" si="37"/>
        <v>0</v>
      </c>
      <c r="AB110" s="96">
        <v>0</v>
      </c>
      <c r="AC110" s="96" t="e">
        <f t="shared" si="38"/>
        <v>#DIV/0!</v>
      </c>
      <c r="AD110" s="100">
        <f t="shared" si="39"/>
        <v>0</v>
      </c>
      <c r="AE110" s="96">
        <v>0</v>
      </c>
      <c r="AF110" s="96" t="e">
        <f t="shared" si="40"/>
        <v>#DIV/0!</v>
      </c>
      <c r="AG110" s="100">
        <f t="shared" si="41"/>
        <v>0</v>
      </c>
      <c r="AH110" s="96">
        <v>0</v>
      </c>
      <c r="AI110" s="109" t="e">
        <f t="shared" si="42"/>
        <v>#DIV/0!</v>
      </c>
    </row>
    <row r="111" spans="2:35" ht="15" outlineLevel="1">
      <c r="B111" s="172" t="s">
        <v>563</v>
      </c>
      <c r="C111" s="173">
        <f>'[2]Notes on MCCPs and LCCPs'!I16</f>
        <v>-9.2026688730178918</v>
      </c>
      <c r="D111" s="174">
        <f>'[2]Notes on MCCPs and LCCPs'!J16</f>
        <v>7091.7117635937784</v>
      </c>
      <c r="E111" s="148">
        <f>'[2]Notes on MCCPs and LCCPs'!K16</f>
        <v>14.583048932092886</v>
      </c>
      <c r="F111" s="175">
        <f>10^'[2]Notes on MCCPs and LCCPs'!P16</f>
        <v>19088045905636.016</v>
      </c>
      <c r="G111" s="150">
        <f t="shared" si="28"/>
        <v>387.49998104946286</v>
      </c>
      <c r="H111" s="151">
        <f t="shared" si="20"/>
        <v>0.99957557915976036</v>
      </c>
      <c r="I111" s="152">
        <f t="shared" si="44"/>
        <v>14.988740861226621</v>
      </c>
      <c r="J111" s="153">
        <f t="shared" si="43"/>
        <v>27064600749088.555</v>
      </c>
      <c r="K111" s="150">
        <f t="shared" si="29"/>
        <v>387.49998674073692</v>
      </c>
      <c r="L111" s="151">
        <f t="shared" si="45"/>
        <v>0.9998331920732233</v>
      </c>
      <c r="N111" s="165" t="s">
        <v>563</v>
      </c>
      <c r="O111" s="100">
        <f t="shared" si="30"/>
        <v>0</v>
      </c>
      <c r="P111" s="96">
        <v>0</v>
      </c>
      <c r="Q111" s="96" t="e">
        <f t="shared" si="46"/>
        <v>#DIV/0!</v>
      </c>
      <c r="R111" s="100">
        <f t="shared" si="31"/>
        <v>0</v>
      </c>
      <c r="S111" s="96">
        <v>0</v>
      </c>
      <c r="T111" s="96" t="e">
        <f t="shared" si="32"/>
        <v>#DIV/0!</v>
      </c>
      <c r="U111" s="100">
        <f t="shared" si="33"/>
        <v>0</v>
      </c>
      <c r="V111" s="96">
        <v>0</v>
      </c>
      <c r="W111" s="96" t="e">
        <f t="shared" si="34"/>
        <v>#DIV/0!</v>
      </c>
      <c r="X111" s="100">
        <f t="shared" si="35"/>
        <v>0</v>
      </c>
      <c r="Y111" s="96">
        <v>0</v>
      </c>
      <c r="Z111" s="96" t="e">
        <f t="shared" si="36"/>
        <v>#DIV/0!</v>
      </c>
      <c r="AA111" s="100">
        <f t="shared" si="37"/>
        <v>0</v>
      </c>
      <c r="AB111" s="96">
        <v>0</v>
      </c>
      <c r="AC111" s="96" t="e">
        <f t="shared" si="38"/>
        <v>#DIV/0!</v>
      </c>
      <c r="AD111" s="100">
        <f t="shared" si="39"/>
        <v>0</v>
      </c>
      <c r="AE111" s="96">
        <v>0</v>
      </c>
      <c r="AF111" s="96" t="e">
        <f t="shared" si="40"/>
        <v>#DIV/0!</v>
      </c>
      <c r="AG111" s="100">
        <f t="shared" si="41"/>
        <v>0</v>
      </c>
      <c r="AH111" s="96">
        <v>0</v>
      </c>
      <c r="AI111" s="109" t="e">
        <f t="shared" si="42"/>
        <v>#DIV/0!</v>
      </c>
    </row>
    <row r="112" spans="2:35" ht="15" outlineLevel="1">
      <c r="B112" s="165" t="s">
        <v>564</v>
      </c>
      <c r="C112" s="138">
        <f>'[2]Notes on MCCPs and LCCPs'!I17</f>
        <v>-9.5252653767080453</v>
      </c>
      <c r="D112" s="171">
        <f>'[2]Notes on MCCPs and LCCPs'!J17</f>
        <v>7365.4146942539992</v>
      </c>
      <c r="E112" s="129">
        <f>'[2]Notes on MCCPs and LCCPs'!K17</f>
        <v>15.178456556057341</v>
      </c>
      <c r="F112" s="169">
        <f>10^'[2]Notes on MCCPs and LCCPs'!P17</f>
        <v>87852904352205.797</v>
      </c>
      <c r="G112" s="131">
        <f t="shared" si="28"/>
        <v>387.49999541286792</v>
      </c>
      <c r="H112" s="132">
        <f t="shared" si="20"/>
        <v>0.99989222286615476</v>
      </c>
      <c r="I112" s="144">
        <f t="shared" si="44"/>
        <v>15.599806068811311</v>
      </c>
      <c r="J112" s="134">
        <f t="shared" si="43"/>
        <v>144400674514694.97</v>
      </c>
      <c r="K112" s="131">
        <f t="shared" si="29"/>
        <v>387.49999606974364</v>
      </c>
      <c r="L112" s="132">
        <f t="shared" si="45"/>
        <v>0.99995914867145563</v>
      </c>
      <c r="N112" s="165" t="s">
        <v>564</v>
      </c>
      <c r="O112" s="100">
        <f t="shared" si="30"/>
        <v>0</v>
      </c>
      <c r="P112" s="96">
        <v>0</v>
      </c>
      <c r="Q112" s="96" t="e">
        <f t="shared" si="46"/>
        <v>#DIV/0!</v>
      </c>
      <c r="R112" s="100">
        <f t="shared" si="31"/>
        <v>0</v>
      </c>
      <c r="S112" s="96">
        <v>0</v>
      </c>
      <c r="T112" s="96" t="e">
        <f t="shared" si="32"/>
        <v>#DIV/0!</v>
      </c>
      <c r="U112" s="100">
        <f t="shared" si="33"/>
        <v>0</v>
      </c>
      <c r="V112" s="96">
        <v>0</v>
      </c>
      <c r="W112" s="96" t="e">
        <f t="shared" si="34"/>
        <v>#DIV/0!</v>
      </c>
      <c r="X112" s="100">
        <f t="shared" si="35"/>
        <v>0</v>
      </c>
      <c r="Y112" s="96">
        <v>0</v>
      </c>
      <c r="Z112" s="96" t="e">
        <f t="shared" si="36"/>
        <v>#DIV/0!</v>
      </c>
      <c r="AA112" s="100">
        <f t="shared" si="37"/>
        <v>0</v>
      </c>
      <c r="AB112" s="96">
        <v>0</v>
      </c>
      <c r="AC112" s="96" t="e">
        <f t="shared" si="38"/>
        <v>#DIV/0!</v>
      </c>
      <c r="AD112" s="100">
        <f t="shared" si="39"/>
        <v>0</v>
      </c>
      <c r="AE112" s="96">
        <v>0</v>
      </c>
      <c r="AF112" s="96" t="e">
        <f t="shared" si="40"/>
        <v>#DIV/0!</v>
      </c>
      <c r="AG112" s="100">
        <f t="shared" si="41"/>
        <v>0</v>
      </c>
      <c r="AH112" s="96">
        <v>0</v>
      </c>
      <c r="AI112" s="109" t="e">
        <f t="shared" si="42"/>
        <v>#DIV/0!</v>
      </c>
    </row>
    <row r="113" spans="2:35" ht="15.75" outlineLevel="1" thickBot="1">
      <c r="B113" s="176" t="s">
        <v>565</v>
      </c>
      <c r="C113" s="135">
        <f>'[2]Notes on MCCPs and LCCPs'!I18</f>
        <v>-9.4089051133494443</v>
      </c>
      <c r="D113" s="177">
        <f>'[2]Notes on MCCPs and LCCPs'!J18</f>
        <v>7266.6902978971384</v>
      </c>
      <c r="E113" s="178">
        <f>'[2]Notes on MCCPs and LCCPs'!K18</f>
        <v>14.963693571531117</v>
      </c>
      <c r="F113" s="179">
        <f>10^'[2]Notes on MCCPs and LCCPs'!P18</f>
        <v>9893288763178.2188</v>
      </c>
      <c r="G113" s="136">
        <f t="shared" si="28"/>
        <v>387.49996376770258</v>
      </c>
      <c r="H113" s="137">
        <f t="shared" si="20"/>
        <v>0.99982329059139308</v>
      </c>
      <c r="I113" s="180">
        <f t="shared" si="44"/>
        <v>15.37939540821678</v>
      </c>
      <c r="J113" s="181">
        <f t="shared" si="43"/>
        <v>78936985234405.641</v>
      </c>
      <c r="K113" s="136">
        <f t="shared" si="29"/>
        <v>387.4999945772297</v>
      </c>
      <c r="L113" s="137">
        <f t="shared" si="45"/>
        <v>0.99993214136556186</v>
      </c>
      <c r="N113" s="176" t="s">
        <v>565</v>
      </c>
      <c r="O113" s="101">
        <f t="shared" si="30"/>
        <v>0</v>
      </c>
      <c r="P113" s="97">
        <v>0</v>
      </c>
      <c r="Q113" s="97" t="e">
        <f t="shared" si="46"/>
        <v>#DIV/0!</v>
      </c>
      <c r="R113" s="101">
        <f t="shared" si="31"/>
        <v>0</v>
      </c>
      <c r="S113" s="97">
        <v>0</v>
      </c>
      <c r="T113" s="97" t="e">
        <f t="shared" si="32"/>
        <v>#DIV/0!</v>
      </c>
      <c r="U113" s="101">
        <f t="shared" si="33"/>
        <v>0</v>
      </c>
      <c r="V113" s="97">
        <v>0</v>
      </c>
      <c r="W113" s="97" t="e">
        <f t="shared" si="34"/>
        <v>#DIV/0!</v>
      </c>
      <c r="X113" s="101">
        <f t="shared" si="35"/>
        <v>0</v>
      </c>
      <c r="Y113" s="97">
        <v>0</v>
      </c>
      <c r="Z113" s="97" t="e">
        <f t="shared" si="36"/>
        <v>#DIV/0!</v>
      </c>
      <c r="AA113" s="101">
        <f t="shared" si="37"/>
        <v>0</v>
      </c>
      <c r="AB113" s="97">
        <v>0</v>
      </c>
      <c r="AC113" s="97" t="e">
        <f t="shared" si="38"/>
        <v>#DIV/0!</v>
      </c>
      <c r="AD113" s="101">
        <f t="shared" si="39"/>
        <v>0</v>
      </c>
      <c r="AE113" s="97">
        <v>0</v>
      </c>
      <c r="AF113" s="97" t="e">
        <f t="shared" si="40"/>
        <v>#DIV/0!</v>
      </c>
      <c r="AG113" s="101">
        <f t="shared" si="41"/>
        <v>0</v>
      </c>
      <c r="AH113" s="97">
        <v>0</v>
      </c>
      <c r="AI113" s="110" t="e">
        <f t="shared" si="42"/>
        <v>#DIV/0!</v>
      </c>
    </row>
    <row r="114" spans="2:35" ht="15" outlineLevel="1">
      <c r="B114" s="165" t="s">
        <v>566</v>
      </c>
      <c r="C114" s="138">
        <f>'[2]Notes on MCCPs and LCCPs'!I19</f>
        <v>-5.5558105168606406</v>
      </c>
      <c r="D114" s="171">
        <f>'[2]Notes on MCCPs and LCCPs'!J19</f>
        <v>3997.5808341969996</v>
      </c>
      <c r="E114" s="168">
        <f>'[2]Notes on MCCPs and LCCPs'!K19</f>
        <v>7.8521412999999995</v>
      </c>
      <c r="F114" s="169">
        <f>10^'[2]Notes on MCCPs and LCCPs'!P19</f>
        <v>60052.349915326391</v>
      </c>
      <c r="G114" s="131">
        <f t="shared" si="28"/>
        <v>12.582397125115502</v>
      </c>
      <c r="H114" s="132">
        <f t="shared" si="20"/>
        <v>4.3744281110759842E-4</v>
      </c>
      <c r="I114" s="144">
        <f t="shared" si="44"/>
        <v>8.0808288629687972</v>
      </c>
      <c r="J114" s="134">
        <f t="shared" si="43"/>
        <v>162924.48126970799</v>
      </c>
      <c r="K114" s="131">
        <f t="shared" si="29"/>
        <v>34.136156799285089</v>
      </c>
      <c r="L114" s="132">
        <f t="shared" si="45"/>
        <v>7.4041837579142875E-4</v>
      </c>
      <c r="N114" s="170" t="s">
        <v>566</v>
      </c>
      <c r="O114" s="99">
        <f t="shared" si="30"/>
        <v>0</v>
      </c>
      <c r="P114" s="95">
        <v>0</v>
      </c>
      <c r="Q114" s="95" t="e">
        <f t="shared" si="46"/>
        <v>#DIV/0!</v>
      </c>
      <c r="R114" s="99">
        <f t="shared" si="31"/>
        <v>0</v>
      </c>
      <c r="S114" s="95">
        <v>0</v>
      </c>
      <c r="T114" s="95" t="e">
        <f t="shared" si="32"/>
        <v>#DIV/0!</v>
      </c>
      <c r="U114" s="99">
        <f t="shared" si="33"/>
        <v>0</v>
      </c>
      <c r="V114" s="95">
        <v>0</v>
      </c>
      <c r="W114" s="95" t="e">
        <f t="shared" si="34"/>
        <v>#DIV/0!</v>
      </c>
      <c r="X114" s="99">
        <f t="shared" si="35"/>
        <v>0</v>
      </c>
      <c r="Y114" s="95">
        <v>0</v>
      </c>
      <c r="Z114" s="95" t="e">
        <f t="shared" si="36"/>
        <v>#DIV/0!</v>
      </c>
      <c r="AA114" s="99">
        <f t="shared" si="37"/>
        <v>0</v>
      </c>
      <c r="AB114" s="95">
        <v>0</v>
      </c>
      <c r="AC114" s="95" t="e">
        <f t="shared" si="38"/>
        <v>#DIV/0!</v>
      </c>
      <c r="AD114" s="99">
        <f t="shared" si="39"/>
        <v>0</v>
      </c>
      <c r="AE114" s="95">
        <v>0</v>
      </c>
      <c r="AF114" s="95" t="e">
        <f t="shared" si="40"/>
        <v>#DIV/0!</v>
      </c>
      <c r="AG114" s="99">
        <f t="shared" si="41"/>
        <v>0</v>
      </c>
      <c r="AH114" s="95">
        <v>0</v>
      </c>
      <c r="AI114" s="108" t="e">
        <f t="shared" si="42"/>
        <v>#DIV/0!</v>
      </c>
    </row>
    <row r="115" spans="2:35" ht="15" outlineLevel="1">
      <c r="B115" s="165" t="s">
        <v>567</v>
      </c>
      <c r="C115" s="138">
        <f>'[2]Notes on MCCPs and LCCPs'!I20</f>
        <v>-6.024986260716755</v>
      </c>
      <c r="D115" s="171">
        <f>'[2]Notes on MCCPs and LCCPs'!J20</f>
        <v>4395.6470705609499</v>
      </c>
      <c r="E115" s="129">
        <f>'[2]Notes on MCCPs and LCCPs'!K20</f>
        <v>8.7180862549999993</v>
      </c>
      <c r="F115" s="169">
        <f>10^'[2]Notes on MCCPs and LCCPs'!P20</f>
        <v>863267.69138602074</v>
      </c>
      <c r="G115" s="131">
        <f t="shared" si="28"/>
        <v>159.64450374107057</v>
      </c>
      <c r="H115" s="132">
        <f t="shared" si="20"/>
        <v>3.2037796751767742E-3</v>
      </c>
      <c r="I115" s="144">
        <f t="shared" si="44"/>
        <v>8.9695457896361361</v>
      </c>
      <c r="J115" s="134">
        <f t="shared" si="43"/>
        <v>1860199.3559171888</v>
      </c>
      <c r="K115" s="131">
        <f t="shared" si="29"/>
        <v>245.540452487274</v>
      </c>
      <c r="L115" s="132">
        <f t="shared" si="45"/>
        <v>5.7020671897520343E-3</v>
      </c>
      <c r="N115" s="165" t="s">
        <v>567</v>
      </c>
      <c r="O115" s="100">
        <f t="shared" si="30"/>
        <v>0</v>
      </c>
      <c r="P115" s="96">
        <v>0</v>
      </c>
      <c r="Q115" s="96" t="e">
        <f t="shared" si="46"/>
        <v>#DIV/0!</v>
      </c>
      <c r="R115" s="100">
        <f t="shared" si="31"/>
        <v>0</v>
      </c>
      <c r="S115" s="96">
        <v>0</v>
      </c>
      <c r="T115" s="96" t="e">
        <f t="shared" si="32"/>
        <v>#DIV/0!</v>
      </c>
      <c r="U115" s="100">
        <f t="shared" si="33"/>
        <v>0</v>
      </c>
      <c r="V115" s="96">
        <v>0</v>
      </c>
      <c r="W115" s="96" t="e">
        <f t="shared" si="34"/>
        <v>#DIV/0!</v>
      </c>
      <c r="X115" s="100">
        <f t="shared" si="35"/>
        <v>0</v>
      </c>
      <c r="Y115" s="96">
        <v>0</v>
      </c>
      <c r="Z115" s="96" t="e">
        <f t="shared" si="36"/>
        <v>#DIV/0!</v>
      </c>
      <c r="AA115" s="100">
        <f t="shared" si="37"/>
        <v>0</v>
      </c>
      <c r="AB115" s="96">
        <v>0</v>
      </c>
      <c r="AC115" s="96" t="e">
        <f t="shared" si="38"/>
        <v>#DIV/0!</v>
      </c>
      <c r="AD115" s="100">
        <f t="shared" si="39"/>
        <v>0</v>
      </c>
      <c r="AE115" s="96">
        <v>0</v>
      </c>
      <c r="AF115" s="96" t="e">
        <f t="shared" si="40"/>
        <v>#DIV/0!</v>
      </c>
      <c r="AG115" s="100">
        <f t="shared" si="41"/>
        <v>0</v>
      </c>
      <c r="AH115" s="96">
        <v>0</v>
      </c>
      <c r="AI115" s="109" t="e">
        <f t="shared" si="42"/>
        <v>#DIV/0!</v>
      </c>
    </row>
    <row r="116" spans="2:35" ht="15" outlineLevel="1">
      <c r="B116" s="165" t="s">
        <v>568</v>
      </c>
      <c r="C116" s="138">
        <f>'[2]Notes on MCCPs and LCCPs'!I21</f>
        <v>-6.562005167687909</v>
      </c>
      <c r="D116" s="171">
        <f>'[2]Notes on MCCPs and LCCPs'!J21</f>
        <v>4851.2739821257746</v>
      </c>
      <c r="E116" s="129">
        <f>'[2]Notes on MCCPs and LCCPs'!K21</f>
        <v>9.7092474974999998</v>
      </c>
      <c r="F116" s="169">
        <f>10^'[2]Notes on MCCPs and LCCPs'!P21</f>
        <v>14248451.873522429</v>
      </c>
      <c r="G116" s="131">
        <f t="shared" si="28"/>
        <v>363.40515584149102</v>
      </c>
      <c r="H116" s="132">
        <f t="shared" si="20"/>
        <v>3.0531708748386521E-2</v>
      </c>
      <c r="I116" s="144">
        <f t="shared" si="44"/>
        <v>9.9867718479210783</v>
      </c>
      <c r="J116" s="134">
        <f t="shared" si="43"/>
        <v>30203585.32232704</v>
      </c>
      <c r="K116" s="131">
        <f t="shared" si="29"/>
        <v>375.87474796542705</v>
      </c>
      <c r="L116" s="132">
        <f t="shared" si="45"/>
        <v>5.6308247609467448E-2</v>
      </c>
      <c r="N116" s="165" t="s">
        <v>568</v>
      </c>
      <c r="O116" s="100">
        <f t="shared" si="30"/>
        <v>0</v>
      </c>
      <c r="P116" s="96">
        <v>0</v>
      </c>
      <c r="Q116" s="96" t="e">
        <f t="shared" si="46"/>
        <v>#DIV/0!</v>
      </c>
      <c r="R116" s="100">
        <f t="shared" si="31"/>
        <v>0</v>
      </c>
      <c r="S116" s="96">
        <v>0</v>
      </c>
      <c r="T116" s="96" t="e">
        <f t="shared" si="32"/>
        <v>#DIV/0!</v>
      </c>
      <c r="U116" s="100">
        <f t="shared" si="33"/>
        <v>0</v>
      </c>
      <c r="V116" s="96">
        <v>0</v>
      </c>
      <c r="W116" s="96" t="e">
        <f t="shared" si="34"/>
        <v>#DIV/0!</v>
      </c>
      <c r="X116" s="100">
        <f t="shared" si="35"/>
        <v>0</v>
      </c>
      <c r="Y116" s="96">
        <v>0</v>
      </c>
      <c r="Z116" s="96" t="e">
        <f t="shared" si="36"/>
        <v>#DIV/0!</v>
      </c>
      <c r="AA116" s="100">
        <f t="shared" si="37"/>
        <v>0</v>
      </c>
      <c r="AB116" s="96">
        <v>0</v>
      </c>
      <c r="AC116" s="96" t="e">
        <f t="shared" si="38"/>
        <v>#DIV/0!</v>
      </c>
      <c r="AD116" s="100">
        <f t="shared" si="39"/>
        <v>0</v>
      </c>
      <c r="AE116" s="96">
        <v>0</v>
      </c>
      <c r="AF116" s="96" t="e">
        <f t="shared" si="40"/>
        <v>#DIV/0!</v>
      </c>
      <c r="AG116" s="100">
        <f t="shared" si="41"/>
        <v>0</v>
      </c>
      <c r="AH116" s="96">
        <v>0</v>
      </c>
      <c r="AI116" s="109" t="e">
        <f t="shared" si="42"/>
        <v>#DIV/0!</v>
      </c>
    </row>
    <row r="117" spans="2:35" ht="15" outlineLevel="1">
      <c r="B117" s="165" t="s">
        <v>569</v>
      </c>
      <c r="C117" s="138">
        <f>'[2]Notes on MCCPs and LCCPs'!I22</f>
        <v>-6.9652826894871716</v>
      </c>
      <c r="D117" s="171">
        <f>'[2]Notes on MCCPs and LCCPs'!J22</f>
        <v>5193.4297039740995</v>
      </c>
      <c r="E117" s="129">
        <f>'[2]Notes on MCCPs and LCCPs'!K22</f>
        <v>10.45356589</v>
      </c>
      <c r="F117" s="169">
        <f>10^'[2]Notes on MCCPs and LCCPs'!P22</f>
        <v>125003788.33470649</v>
      </c>
      <c r="G117" s="131">
        <f t="shared" si="28"/>
        <v>384.6475522111491</v>
      </c>
      <c r="H117" s="132">
        <f t="shared" ref="H117:H161" si="47">10^(E117+LOG($P$18)-11.91)*$P$17/(10^(E117+LOG($P$18)-11.91)*$P$17+1)</f>
        <v>0.14878966977150879</v>
      </c>
      <c r="I117" s="144">
        <f t="shared" si="44"/>
        <v>10.750663767869472</v>
      </c>
      <c r="J117" s="134">
        <f t="shared" si="43"/>
        <v>244957016.47151834</v>
      </c>
      <c r="K117" s="131">
        <f t="shared" si="29"/>
        <v>386.04085698077898</v>
      </c>
      <c r="L117" s="132">
        <f t="shared" si="45"/>
        <v>0.25730326049601543</v>
      </c>
      <c r="N117" s="165" t="s">
        <v>569</v>
      </c>
      <c r="O117" s="100">
        <f t="shared" si="30"/>
        <v>0</v>
      </c>
      <c r="P117" s="96">
        <v>0</v>
      </c>
      <c r="Q117" s="96" t="e">
        <f t="shared" si="46"/>
        <v>#DIV/0!</v>
      </c>
      <c r="R117" s="100">
        <f t="shared" si="31"/>
        <v>0</v>
      </c>
      <c r="S117" s="96">
        <v>0</v>
      </c>
      <c r="T117" s="96" t="e">
        <f t="shared" si="32"/>
        <v>#DIV/0!</v>
      </c>
      <c r="U117" s="100">
        <f t="shared" si="33"/>
        <v>0</v>
      </c>
      <c r="V117" s="96">
        <v>0</v>
      </c>
      <c r="W117" s="96" t="e">
        <f t="shared" si="34"/>
        <v>#DIV/0!</v>
      </c>
      <c r="X117" s="100">
        <f t="shared" si="35"/>
        <v>0</v>
      </c>
      <c r="Y117" s="96">
        <v>0</v>
      </c>
      <c r="Z117" s="96" t="e">
        <f t="shared" si="36"/>
        <v>#DIV/0!</v>
      </c>
      <c r="AA117" s="100">
        <f t="shared" si="37"/>
        <v>0</v>
      </c>
      <c r="AB117" s="96">
        <v>0</v>
      </c>
      <c r="AC117" s="96" t="e">
        <f t="shared" si="38"/>
        <v>#DIV/0!</v>
      </c>
      <c r="AD117" s="100">
        <f t="shared" si="39"/>
        <v>0</v>
      </c>
      <c r="AE117" s="96">
        <v>0</v>
      </c>
      <c r="AF117" s="96" t="e">
        <f t="shared" si="40"/>
        <v>#DIV/0!</v>
      </c>
      <c r="AG117" s="100">
        <f t="shared" si="41"/>
        <v>0</v>
      </c>
      <c r="AH117" s="96">
        <v>0</v>
      </c>
      <c r="AI117" s="109" t="e">
        <f t="shared" si="42"/>
        <v>#DIV/0!</v>
      </c>
    </row>
    <row r="118" spans="2:35" ht="15" outlineLevel="1">
      <c r="B118" s="165" t="s">
        <v>570</v>
      </c>
      <c r="C118" s="138">
        <f>'[2]Notes on MCCPs and LCCPs'!I23</f>
        <v>-7.1236051353337242</v>
      </c>
      <c r="D118" s="171">
        <f>'[2]Notes on MCCPs and LCCPs'!J23</f>
        <v>5327.7563842753743</v>
      </c>
      <c r="E118" s="129">
        <f>'[2]Notes on MCCPs and LCCPs'!K23</f>
        <v>10.7457773375</v>
      </c>
      <c r="F118" s="169">
        <f>10^'[2]Notes on MCCPs and LCCPs'!P23</f>
        <v>371675053.25871432</v>
      </c>
      <c r="G118" s="131">
        <f t="shared" si="28"/>
        <v>386.53750921138897</v>
      </c>
      <c r="H118" s="132">
        <f t="shared" si="47"/>
        <v>0.25515901090184062</v>
      </c>
      <c r="I118" s="144">
        <f t="shared" si="44"/>
        <v>11.050559573093276</v>
      </c>
      <c r="J118" s="134">
        <f t="shared" si="43"/>
        <v>557141991.16698229</v>
      </c>
      <c r="K118" s="131">
        <f t="shared" si="29"/>
        <v>386.85755828818697</v>
      </c>
      <c r="L118" s="132">
        <f t="shared" si="45"/>
        <v>0.4086626173258015</v>
      </c>
      <c r="N118" s="165" t="s">
        <v>570</v>
      </c>
      <c r="O118" s="100">
        <f t="shared" si="30"/>
        <v>0</v>
      </c>
      <c r="P118" s="96">
        <v>0</v>
      </c>
      <c r="Q118" s="96" t="e">
        <f t="shared" si="46"/>
        <v>#DIV/0!</v>
      </c>
      <c r="R118" s="100">
        <f t="shared" si="31"/>
        <v>0</v>
      </c>
      <c r="S118" s="96">
        <v>0</v>
      </c>
      <c r="T118" s="96" t="e">
        <f t="shared" si="32"/>
        <v>#DIV/0!</v>
      </c>
      <c r="U118" s="100">
        <f t="shared" si="33"/>
        <v>0</v>
      </c>
      <c r="V118" s="96">
        <v>0</v>
      </c>
      <c r="W118" s="96" t="e">
        <f t="shared" si="34"/>
        <v>#DIV/0!</v>
      </c>
      <c r="X118" s="100">
        <f t="shared" si="35"/>
        <v>0</v>
      </c>
      <c r="Y118" s="96">
        <v>0</v>
      </c>
      <c r="Z118" s="96" t="e">
        <f t="shared" si="36"/>
        <v>#DIV/0!</v>
      </c>
      <c r="AA118" s="100">
        <f t="shared" si="37"/>
        <v>0</v>
      </c>
      <c r="AB118" s="96">
        <v>0</v>
      </c>
      <c r="AC118" s="96" t="e">
        <f t="shared" si="38"/>
        <v>#DIV/0!</v>
      </c>
      <c r="AD118" s="100">
        <f t="shared" si="39"/>
        <v>0</v>
      </c>
      <c r="AE118" s="96">
        <v>0</v>
      </c>
      <c r="AF118" s="96" t="e">
        <f t="shared" si="40"/>
        <v>#DIV/0!</v>
      </c>
      <c r="AG118" s="100">
        <f t="shared" si="41"/>
        <v>0</v>
      </c>
      <c r="AH118" s="96">
        <v>0</v>
      </c>
      <c r="AI118" s="109" t="e">
        <f t="shared" si="42"/>
        <v>#DIV/0!</v>
      </c>
    </row>
    <row r="119" spans="2:35" ht="15" outlineLevel="1">
      <c r="B119" s="165" t="s">
        <v>571</v>
      </c>
      <c r="C119" s="138">
        <f>'[2]Notes on MCCPs and LCCPs'!I24</f>
        <v>-7.4781790596102642</v>
      </c>
      <c r="D119" s="171">
        <f>'[2]Notes on MCCPs and LCCPs'!J24</f>
        <v>5628.5901537057998</v>
      </c>
      <c r="E119" s="129">
        <f>'[2]Notes on MCCPs and LCCPs'!K24</f>
        <v>11.400204820000001</v>
      </c>
      <c r="F119" s="169">
        <f>10^'[2]Notes on MCCPs and LCCPs'!P24</f>
        <v>2595465511.3547535</v>
      </c>
      <c r="G119" s="131">
        <f t="shared" si="28"/>
        <v>387.36197376999644</v>
      </c>
      <c r="H119" s="132">
        <f t="shared" si="47"/>
        <v>0.60720798543556154</v>
      </c>
      <c r="I119" s="144">
        <f t="shared" si="44"/>
        <v>11.72219669923606</v>
      </c>
      <c r="J119" s="134">
        <f t="shared" si="43"/>
        <v>3509248089.0553279</v>
      </c>
      <c r="K119" s="131">
        <f t="shared" si="29"/>
        <v>387.39790847903714</v>
      </c>
      <c r="L119" s="132">
        <f t="shared" si="45"/>
        <v>0.76440883722771813</v>
      </c>
      <c r="N119" s="165" t="s">
        <v>571</v>
      </c>
      <c r="O119" s="100">
        <f t="shared" si="30"/>
        <v>0</v>
      </c>
      <c r="P119" s="96">
        <v>0</v>
      </c>
      <c r="Q119" s="96" t="e">
        <f t="shared" si="46"/>
        <v>#DIV/0!</v>
      </c>
      <c r="R119" s="100">
        <f t="shared" si="31"/>
        <v>0</v>
      </c>
      <c r="S119" s="96">
        <v>0</v>
      </c>
      <c r="T119" s="96" t="e">
        <f t="shared" si="32"/>
        <v>#DIV/0!</v>
      </c>
      <c r="U119" s="100">
        <f t="shared" si="33"/>
        <v>0</v>
      </c>
      <c r="V119" s="96">
        <v>0</v>
      </c>
      <c r="W119" s="96" t="e">
        <f t="shared" si="34"/>
        <v>#DIV/0!</v>
      </c>
      <c r="X119" s="100">
        <f t="shared" si="35"/>
        <v>0</v>
      </c>
      <c r="Y119" s="96">
        <v>0</v>
      </c>
      <c r="Z119" s="96" t="e">
        <f t="shared" si="36"/>
        <v>#DIV/0!</v>
      </c>
      <c r="AA119" s="100">
        <f t="shared" si="37"/>
        <v>0</v>
      </c>
      <c r="AB119" s="96">
        <v>0</v>
      </c>
      <c r="AC119" s="96" t="e">
        <f t="shared" si="38"/>
        <v>#DIV/0!</v>
      </c>
      <c r="AD119" s="100">
        <f t="shared" si="39"/>
        <v>0</v>
      </c>
      <c r="AE119" s="96">
        <v>0</v>
      </c>
      <c r="AF119" s="96" t="e">
        <f t="shared" si="40"/>
        <v>#DIV/0!</v>
      </c>
      <c r="AG119" s="100">
        <f t="shared" si="41"/>
        <v>0</v>
      </c>
      <c r="AH119" s="96">
        <v>0</v>
      </c>
      <c r="AI119" s="109" t="e">
        <f t="shared" si="42"/>
        <v>#DIV/0!</v>
      </c>
    </row>
    <row r="120" spans="2:35" ht="15" outlineLevel="1">
      <c r="B120" s="172" t="s">
        <v>572</v>
      </c>
      <c r="C120" s="173">
        <f>'[2]Notes on MCCPs and LCCPs'!I25</f>
        <v>-8.0945000927222903</v>
      </c>
      <c r="D120" s="174">
        <f>'[2]Notes on MCCPs and LCCPs'!J25</f>
        <v>6151.4999529772749</v>
      </c>
      <c r="E120" s="148">
        <f>'[2]Notes on MCCPs and LCCPs'!K25</f>
        <v>12.5377318475</v>
      </c>
      <c r="F120" s="175">
        <f>10^'[2]Notes on MCCPs and LCCPs'!P25</f>
        <v>73459684678.916092</v>
      </c>
      <c r="G120" s="150">
        <f t="shared" si="28"/>
        <v>387.49512216201794</v>
      </c>
      <c r="H120" s="151">
        <f t="shared" si="47"/>
        <v>0.95499119171777558</v>
      </c>
      <c r="I120" s="152">
        <f t="shared" si="44"/>
        <v>12.889637560278819</v>
      </c>
      <c r="J120" s="153">
        <f t="shared" si="43"/>
        <v>85994108144.44249</v>
      </c>
      <c r="K120" s="150">
        <f t="shared" si="29"/>
        <v>387.49583314597953</v>
      </c>
      <c r="L120" s="151">
        <f t="shared" si="45"/>
        <v>0.979470248886808</v>
      </c>
      <c r="N120" s="165" t="s">
        <v>572</v>
      </c>
      <c r="O120" s="100">
        <f t="shared" si="30"/>
        <v>0</v>
      </c>
      <c r="P120" s="96">
        <v>0</v>
      </c>
      <c r="Q120" s="96" t="e">
        <f t="shared" si="46"/>
        <v>#DIV/0!</v>
      </c>
      <c r="R120" s="100">
        <f t="shared" si="31"/>
        <v>0</v>
      </c>
      <c r="S120" s="96">
        <v>0</v>
      </c>
      <c r="T120" s="96" t="e">
        <f t="shared" si="32"/>
        <v>#DIV/0!</v>
      </c>
      <c r="U120" s="100">
        <f t="shared" si="33"/>
        <v>0</v>
      </c>
      <c r="V120" s="96">
        <v>0</v>
      </c>
      <c r="W120" s="96" t="e">
        <f t="shared" si="34"/>
        <v>#DIV/0!</v>
      </c>
      <c r="X120" s="100">
        <f t="shared" si="35"/>
        <v>0</v>
      </c>
      <c r="Y120" s="96">
        <v>0</v>
      </c>
      <c r="Z120" s="96" t="e">
        <f t="shared" si="36"/>
        <v>#DIV/0!</v>
      </c>
      <c r="AA120" s="100">
        <f t="shared" si="37"/>
        <v>0</v>
      </c>
      <c r="AB120" s="96">
        <v>0</v>
      </c>
      <c r="AC120" s="96" t="e">
        <f t="shared" si="38"/>
        <v>#DIV/0!</v>
      </c>
      <c r="AD120" s="100">
        <f t="shared" si="39"/>
        <v>0</v>
      </c>
      <c r="AE120" s="96">
        <v>0</v>
      </c>
      <c r="AF120" s="96" t="e">
        <f t="shared" si="40"/>
        <v>#DIV/0!</v>
      </c>
      <c r="AG120" s="100">
        <f t="shared" si="41"/>
        <v>0</v>
      </c>
      <c r="AH120" s="96">
        <v>0</v>
      </c>
      <c r="AI120" s="109" t="e">
        <f t="shared" si="42"/>
        <v>#DIV/0!</v>
      </c>
    </row>
    <row r="121" spans="2:35" ht="15" outlineLevel="1">
      <c r="B121" s="172" t="s">
        <v>573</v>
      </c>
      <c r="C121" s="173">
        <f>'[2]Notes on MCCPs and LCCPs'!I26</f>
        <v>-7.9355021832000645</v>
      </c>
      <c r="D121" s="174">
        <f>'[2]Notes on MCCPs and LCCPs'!J26</f>
        <v>6016.6001840483486</v>
      </c>
      <c r="E121" s="148">
        <f>'[2]Notes on MCCPs and LCCPs'!K26</f>
        <v>12.244273714999999</v>
      </c>
      <c r="F121" s="175">
        <f>10^'[2]Notes on MCCPs and LCCPs'!P26</f>
        <v>47308157861.81366</v>
      </c>
      <c r="G121" s="150">
        <f t="shared" si="28"/>
        <v>387.49242577249453</v>
      </c>
      <c r="H121" s="151">
        <f t="shared" si="47"/>
        <v>0.91522207774207387</v>
      </c>
      <c r="I121" s="152">
        <f t="shared" si="44"/>
        <v>12.588462285666896</v>
      </c>
      <c r="J121" s="153">
        <f t="shared" si="43"/>
        <v>37676462541.103844</v>
      </c>
      <c r="K121" s="150">
        <f t="shared" si="29"/>
        <v>387.49048951172921</v>
      </c>
      <c r="L121" s="151">
        <f t="shared" si="45"/>
        <v>0.95975356259354705</v>
      </c>
      <c r="N121" s="165" t="s">
        <v>573</v>
      </c>
      <c r="O121" s="100">
        <f t="shared" si="30"/>
        <v>0</v>
      </c>
      <c r="P121" s="96">
        <v>0</v>
      </c>
      <c r="Q121" s="96" t="e">
        <f t="shared" si="46"/>
        <v>#DIV/0!</v>
      </c>
      <c r="R121" s="100">
        <f t="shared" si="31"/>
        <v>0</v>
      </c>
      <c r="S121" s="96">
        <v>0</v>
      </c>
      <c r="T121" s="96" t="e">
        <f t="shared" si="32"/>
        <v>#DIV/0!</v>
      </c>
      <c r="U121" s="100">
        <f t="shared" si="33"/>
        <v>0</v>
      </c>
      <c r="V121" s="96">
        <v>0</v>
      </c>
      <c r="W121" s="96" t="e">
        <f t="shared" si="34"/>
        <v>#DIV/0!</v>
      </c>
      <c r="X121" s="100">
        <f t="shared" si="35"/>
        <v>0</v>
      </c>
      <c r="Y121" s="96">
        <v>0</v>
      </c>
      <c r="Z121" s="96" t="e">
        <f t="shared" si="36"/>
        <v>#DIV/0!</v>
      </c>
      <c r="AA121" s="100">
        <f t="shared" si="37"/>
        <v>0</v>
      </c>
      <c r="AB121" s="96">
        <v>0</v>
      </c>
      <c r="AC121" s="96" t="e">
        <f t="shared" si="38"/>
        <v>#DIV/0!</v>
      </c>
      <c r="AD121" s="100">
        <f t="shared" si="39"/>
        <v>0</v>
      </c>
      <c r="AE121" s="96">
        <v>0</v>
      </c>
      <c r="AF121" s="96" t="e">
        <f t="shared" si="40"/>
        <v>#DIV/0!</v>
      </c>
      <c r="AG121" s="100">
        <f t="shared" si="41"/>
        <v>0</v>
      </c>
      <c r="AH121" s="96">
        <v>0</v>
      </c>
      <c r="AI121" s="109" t="e">
        <f t="shared" si="42"/>
        <v>#DIV/0!</v>
      </c>
    </row>
    <row r="122" spans="2:35" ht="15" outlineLevel="1">
      <c r="B122" s="172" t="s">
        <v>574</v>
      </c>
      <c r="C122" s="173">
        <f>'[2]Notes on MCCPs and LCCPs'!I27</f>
        <v>-8.5552765679356035</v>
      </c>
      <c r="D122" s="174">
        <f>'[2]Notes on MCCPs and LCCPs'!J27</f>
        <v>6542.4399359050003</v>
      </c>
      <c r="E122" s="148">
        <f>'[2]Notes on MCCPs and LCCPs'!K27</f>
        <v>13.388174500000002</v>
      </c>
      <c r="F122" s="175">
        <f>10^'[2]Notes on MCCPs and LCCPs'!P27</f>
        <v>701395184449.46924</v>
      </c>
      <c r="G122" s="150">
        <f t="shared" ref="G122:G161" si="48">+(F122*$D$22*(1-EXP(-$D$15*$C$31/F122/$D$23)))</f>
        <v>387.49948911438338</v>
      </c>
      <c r="H122" s="151">
        <f t="shared" si="47"/>
        <v>0.99339341884576615</v>
      </c>
      <c r="I122" s="152">
        <f t="shared" si="44"/>
        <v>13.762444516509223</v>
      </c>
      <c r="J122" s="153">
        <f t="shared" si="43"/>
        <v>939959138714.56396</v>
      </c>
      <c r="K122" s="150">
        <f t="shared" ref="K122:K161" si="49">+(J122*$D$22*(1-EXP(-$D$15*$C$31/J122/$D$23)))</f>
        <v>387.49961877694915</v>
      </c>
      <c r="L122" s="151">
        <f t="shared" si="45"/>
        <v>0.99719865136248498</v>
      </c>
      <c r="N122" s="165" t="s">
        <v>574</v>
      </c>
      <c r="O122" s="100">
        <f t="shared" si="30"/>
        <v>0</v>
      </c>
      <c r="P122" s="96">
        <v>0</v>
      </c>
      <c r="Q122" s="96" t="e">
        <f t="shared" si="46"/>
        <v>#DIV/0!</v>
      </c>
      <c r="R122" s="100">
        <f t="shared" si="31"/>
        <v>0</v>
      </c>
      <c r="S122" s="96">
        <v>0</v>
      </c>
      <c r="T122" s="96" t="e">
        <f t="shared" si="32"/>
        <v>#DIV/0!</v>
      </c>
      <c r="U122" s="100">
        <f t="shared" si="33"/>
        <v>0</v>
      </c>
      <c r="V122" s="96">
        <v>0</v>
      </c>
      <c r="W122" s="96" t="e">
        <f t="shared" si="34"/>
        <v>#DIV/0!</v>
      </c>
      <c r="X122" s="100">
        <f t="shared" si="35"/>
        <v>0</v>
      </c>
      <c r="Y122" s="96">
        <v>0</v>
      </c>
      <c r="Z122" s="96" t="e">
        <f t="shared" si="36"/>
        <v>#DIV/0!</v>
      </c>
      <c r="AA122" s="100">
        <f t="shared" si="37"/>
        <v>0</v>
      </c>
      <c r="AB122" s="96">
        <v>0</v>
      </c>
      <c r="AC122" s="96" t="e">
        <f t="shared" si="38"/>
        <v>#DIV/0!</v>
      </c>
      <c r="AD122" s="100">
        <f t="shared" si="39"/>
        <v>0</v>
      </c>
      <c r="AE122" s="96">
        <v>0</v>
      </c>
      <c r="AF122" s="96" t="e">
        <f t="shared" si="40"/>
        <v>#DIV/0!</v>
      </c>
      <c r="AG122" s="100">
        <f t="shared" si="41"/>
        <v>0</v>
      </c>
      <c r="AH122" s="96">
        <v>0</v>
      </c>
      <c r="AI122" s="109" t="e">
        <f t="shared" si="42"/>
        <v>#DIV/0!</v>
      </c>
    </row>
    <row r="123" spans="2:35" ht="15" outlineLevel="1">
      <c r="B123" s="172" t="s">
        <v>575</v>
      </c>
      <c r="C123" s="173">
        <f>'[2]Notes on MCCPs and LCCPs'!I28</f>
        <v>-8.6709925367243024</v>
      </c>
      <c r="D123" s="174">
        <f>'[2]Notes on MCCPs and LCCPs'!J28</f>
        <v>6640.6176886684752</v>
      </c>
      <c r="E123" s="148">
        <f>'[2]Notes on MCCPs and LCCPs'!K28</f>
        <v>13.601748327500001</v>
      </c>
      <c r="F123" s="175">
        <f>10^'[2]Notes on MCCPs and LCCPs'!P28</f>
        <v>900205464358.0946</v>
      </c>
      <c r="G123" s="150">
        <f t="shared" si="48"/>
        <v>387.49960194185292</v>
      </c>
      <c r="H123" s="151">
        <f t="shared" si="47"/>
        <v>0.99594940386332553</v>
      </c>
      <c r="I123" s="152">
        <f t="shared" si="44"/>
        <v>13.98163474851696</v>
      </c>
      <c r="J123" s="153">
        <f t="shared" si="43"/>
        <v>1713741645975.3269</v>
      </c>
      <c r="K123" s="150">
        <f t="shared" si="49"/>
        <v>387.4997908911335</v>
      </c>
      <c r="L123" s="151">
        <f t="shared" si="45"/>
        <v>0.9983069906390174</v>
      </c>
      <c r="N123" s="165" t="s">
        <v>575</v>
      </c>
      <c r="O123" s="100">
        <f t="shared" si="30"/>
        <v>0</v>
      </c>
      <c r="P123" s="96">
        <v>0</v>
      </c>
      <c r="Q123" s="96" t="e">
        <f t="shared" si="46"/>
        <v>#DIV/0!</v>
      </c>
      <c r="R123" s="100">
        <f t="shared" si="31"/>
        <v>0</v>
      </c>
      <c r="S123" s="96">
        <v>0</v>
      </c>
      <c r="T123" s="96" t="e">
        <f t="shared" si="32"/>
        <v>#DIV/0!</v>
      </c>
      <c r="U123" s="100">
        <f t="shared" si="33"/>
        <v>0</v>
      </c>
      <c r="V123" s="96">
        <v>0</v>
      </c>
      <c r="W123" s="96" t="e">
        <f t="shared" si="34"/>
        <v>#DIV/0!</v>
      </c>
      <c r="X123" s="100">
        <f t="shared" si="35"/>
        <v>0</v>
      </c>
      <c r="Y123" s="96">
        <v>0</v>
      </c>
      <c r="Z123" s="96" t="e">
        <f t="shared" si="36"/>
        <v>#DIV/0!</v>
      </c>
      <c r="AA123" s="100">
        <f t="shared" si="37"/>
        <v>0</v>
      </c>
      <c r="AB123" s="96">
        <v>0</v>
      </c>
      <c r="AC123" s="96" t="e">
        <f t="shared" si="38"/>
        <v>#DIV/0!</v>
      </c>
      <c r="AD123" s="100">
        <f t="shared" si="39"/>
        <v>0</v>
      </c>
      <c r="AE123" s="96">
        <v>0</v>
      </c>
      <c r="AF123" s="96" t="e">
        <f t="shared" si="40"/>
        <v>#DIV/0!</v>
      </c>
      <c r="AG123" s="100">
        <f t="shared" si="41"/>
        <v>0</v>
      </c>
      <c r="AH123" s="96">
        <v>0</v>
      </c>
      <c r="AI123" s="109" t="e">
        <f t="shared" si="42"/>
        <v>#DIV/0!</v>
      </c>
    </row>
    <row r="124" spans="2:35" ht="15" outlineLevel="1">
      <c r="B124" s="172" t="s">
        <v>576</v>
      </c>
      <c r="C124" s="173">
        <f>'[2]Notes on MCCPs and LCCPs'!I29</f>
        <v>-8.9048238485374824</v>
      </c>
      <c r="D124" s="174">
        <f>'[2]Notes on MCCPs and LCCPs'!J29</f>
        <v>6839.0089129728249</v>
      </c>
      <c r="E124" s="148">
        <f>'[2]Notes on MCCPs and LCCPs'!K29</f>
        <v>14.0333244425</v>
      </c>
      <c r="F124" s="175">
        <f>10^'[2]Notes on MCCPs and LCCPs'!P29</f>
        <v>1496609025037.7751</v>
      </c>
      <c r="G124" s="150">
        <f t="shared" si="48"/>
        <v>387.49976055924276</v>
      </c>
      <c r="H124" s="151">
        <f t="shared" si="47"/>
        <v>0.99849667743181791</v>
      </c>
      <c r="I124" s="152">
        <f t="shared" si="44"/>
        <v>14.424560128855749</v>
      </c>
      <c r="J124" s="153">
        <f t="shared" si="43"/>
        <v>5768017287338.2402</v>
      </c>
      <c r="K124" s="150">
        <f t="shared" si="49"/>
        <v>387.49993783548967</v>
      </c>
      <c r="L124" s="151">
        <f t="shared" si="45"/>
        <v>0.99938877046419261</v>
      </c>
      <c r="N124" s="165" t="s">
        <v>576</v>
      </c>
      <c r="O124" s="100">
        <f t="shared" si="30"/>
        <v>0</v>
      </c>
      <c r="P124" s="96">
        <v>0</v>
      </c>
      <c r="Q124" s="96" t="e">
        <f t="shared" si="46"/>
        <v>#DIV/0!</v>
      </c>
      <c r="R124" s="100">
        <f t="shared" si="31"/>
        <v>0</v>
      </c>
      <c r="S124" s="96">
        <v>0</v>
      </c>
      <c r="T124" s="96" t="e">
        <f t="shared" si="32"/>
        <v>#DIV/0!</v>
      </c>
      <c r="U124" s="100">
        <f t="shared" si="33"/>
        <v>0</v>
      </c>
      <c r="V124" s="96">
        <v>0</v>
      </c>
      <c r="W124" s="96" t="e">
        <f t="shared" si="34"/>
        <v>#DIV/0!</v>
      </c>
      <c r="X124" s="100">
        <f t="shared" si="35"/>
        <v>0</v>
      </c>
      <c r="Y124" s="96">
        <v>0</v>
      </c>
      <c r="Z124" s="96" t="e">
        <f t="shared" si="36"/>
        <v>#DIV/0!</v>
      </c>
      <c r="AA124" s="100">
        <f t="shared" si="37"/>
        <v>0</v>
      </c>
      <c r="AB124" s="96">
        <v>0</v>
      </c>
      <c r="AC124" s="96" t="e">
        <f t="shared" si="38"/>
        <v>#DIV/0!</v>
      </c>
      <c r="AD124" s="100">
        <f t="shared" si="39"/>
        <v>0</v>
      </c>
      <c r="AE124" s="96">
        <v>0</v>
      </c>
      <c r="AF124" s="96" t="e">
        <f t="shared" si="40"/>
        <v>#DIV/0!</v>
      </c>
      <c r="AG124" s="100">
        <f t="shared" si="41"/>
        <v>0</v>
      </c>
      <c r="AH124" s="96">
        <v>0</v>
      </c>
      <c r="AI124" s="109" t="e">
        <f t="shared" si="42"/>
        <v>#DIV/0!</v>
      </c>
    </row>
    <row r="125" spans="2:35" ht="15" outlineLevel="1">
      <c r="B125" s="172" t="s">
        <v>577</v>
      </c>
      <c r="C125" s="173">
        <f>'[2]Notes on MCCPs and LCCPs'!I30</f>
        <v>-9.2731189148552744</v>
      </c>
      <c r="D125" s="174">
        <f>'[2]Notes on MCCPs and LCCPs'!J30</f>
        <v>7151.4842121338497</v>
      </c>
      <c r="E125" s="148">
        <f>'[2]Notes on MCCPs and LCCPs'!K30</f>
        <v>14.713076664999999</v>
      </c>
      <c r="F125" s="175">
        <f>10^'[2]Notes on MCCPs and LCCPs'!P30</f>
        <v>7079664949015.9531</v>
      </c>
      <c r="G125" s="150">
        <f t="shared" si="48"/>
        <v>387.49994937628855</v>
      </c>
      <c r="H125" s="151">
        <f t="shared" si="47"/>
        <v>0.99968535802324554</v>
      </c>
      <c r="I125" s="152">
        <f t="shared" si="44"/>
        <v>15.122187966037956</v>
      </c>
      <c r="J125" s="153">
        <f t="shared" si="43"/>
        <v>39012490829456.953</v>
      </c>
      <c r="K125" s="150">
        <f t="shared" si="49"/>
        <v>387.49999111748468</v>
      </c>
      <c r="L125" s="151">
        <f t="shared" si="45"/>
        <v>0.99987731576893513</v>
      </c>
      <c r="N125" s="165" t="s">
        <v>577</v>
      </c>
      <c r="O125" s="100">
        <f t="shared" si="30"/>
        <v>0</v>
      </c>
      <c r="P125" s="96">
        <v>0</v>
      </c>
      <c r="Q125" s="96" t="e">
        <f t="shared" si="46"/>
        <v>#DIV/0!</v>
      </c>
      <c r="R125" s="100">
        <f t="shared" si="31"/>
        <v>0</v>
      </c>
      <c r="S125" s="96">
        <v>0</v>
      </c>
      <c r="T125" s="96" t="e">
        <f t="shared" si="32"/>
        <v>#DIV/0!</v>
      </c>
      <c r="U125" s="100">
        <f t="shared" si="33"/>
        <v>0</v>
      </c>
      <c r="V125" s="96">
        <v>0</v>
      </c>
      <c r="W125" s="96" t="e">
        <f t="shared" si="34"/>
        <v>#DIV/0!</v>
      </c>
      <c r="X125" s="100">
        <f t="shared" si="35"/>
        <v>0</v>
      </c>
      <c r="Y125" s="96">
        <v>0</v>
      </c>
      <c r="Z125" s="96" t="e">
        <f t="shared" si="36"/>
        <v>#DIV/0!</v>
      </c>
      <c r="AA125" s="100">
        <f t="shared" si="37"/>
        <v>0</v>
      </c>
      <c r="AB125" s="96">
        <v>0</v>
      </c>
      <c r="AC125" s="96" t="e">
        <f t="shared" si="38"/>
        <v>#DIV/0!</v>
      </c>
      <c r="AD125" s="100">
        <f t="shared" si="39"/>
        <v>0</v>
      </c>
      <c r="AE125" s="96">
        <v>0</v>
      </c>
      <c r="AF125" s="96" t="e">
        <f t="shared" si="40"/>
        <v>#DIV/0!</v>
      </c>
      <c r="AG125" s="100">
        <f t="shared" si="41"/>
        <v>0</v>
      </c>
      <c r="AH125" s="96">
        <v>0</v>
      </c>
      <c r="AI125" s="109" t="e">
        <f t="shared" si="42"/>
        <v>#DIV/0!</v>
      </c>
    </row>
    <row r="126" spans="2:35" ht="15" outlineLevel="1">
      <c r="B126" s="165" t="s">
        <v>578</v>
      </c>
      <c r="C126" s="138">
        <f>'[2]Notes on MCCPs and LCCPs'!I31</f>
        <v>-9.9456053267798108</v>
      </c>
      <c r="D126" s="171">
        <f>'[2]Notes on MCCPs and LCCPs'!J31</f>
        <v>7722.0468179508998</v>
      </c>
      <c r="E126" s="129">
        <f>'[2]Notes on MCCPs and LCCPs'!K31</f>
        <v>15.954266609999999</v>
      </c>
      <c r="F126" s="169">
        <f>10^'[2]Notes on MCCPs and LCCPs'!P31</f>
        <v>469055237658284.63</v>
      </c>
      <c r="G126" s="131">
        <f t="shared" si="48"/>
        <v>387.4999976076968</v>
      </c>
      <c r="H126" s="132">
        <f t="shared" si="47"/>
        <v>0.99998193842821448</v>
      </c>
      <c r="I126" s="144">
        <f t="shared" si="44"/>
        <v>16.396017794321672</v>
      </c>
      <c r="J126" s="134">
        <f t="shared" si="43"/>
        <v>1279561532039247.3</v>
      </c>
      <c r="K126" s="131">
        <f t="shared" si="49"/>
        <v>387.49999888216888</v>
      </c>
      <c r="L126" s="132">
        <f t="shared" si="45"/>
        <v>0.99999346855363647</v>
      </c>
      <c r="N126" s="165" t="s">
        <v>578</v>
      </c>
      <c r="O126" s="100">
        <f t="shared" si="30"/>
        <v>0</v>
      </c>
      <c r="P126" s="96">
        <v>0</v>
      </c>
      <c r="Q126" s="96" t="e">
        <f t="shared" si="46"/>
        <v>#DIV/0!</v>
      </c>
      <c r="R126" s="100">
        <f t="shared" si="31"/>
        <v>0</v>
      </c>
      <c r="S126" s="96">
        <v>0</v>
      </c>
      <c r="T126" s="96" t="e">
        <f t="shared" si="32"/>
        <v>#DIV/0!</v>
      </c>
      <c r="U126" s="100">
        <f t="shared" si="33"/>
        <v>0</v>
      </c>
      <c r="V126" s="96">
        <v>0</v>
      </c>
      <c r="W126" s="96" t="e">
        <f t="shared" si="34"/>
        <v>#DIV/0!</v>
      </c>
      <c r="X126" s="100">
        <f t="shared" si="35"/>
        <v>0</v>
      </c>
      <c r="Y126" s="96">
        <v>0</v>
      </c>
      <c r="Z126" s="96" t="e">
        <f t="shared" si="36"/>
        <v>#DIV/0!</v>
      </c>
      <c r="AA126" s="100">
        <f t="shared" si="37"/>
        <v>0</v>
      </c>
      <c r="AB126" s="96">
        <v>0</v>
      </c>
      <c r="AC126" s="96" t="e">
        <f t="shared" si="38"/>
        <v>#DIV/0!</v>
      </c>
      <c r="AD126" s="100">
        <f t="shared" si="39"/>
        <v>0</v>
      </c>
      <c r="AE126" s="96">
        <v>0</v>
      </c>
      <c r="AF126" s="96" t="e">
        <f t="shared" si="40"/>
        <v>#DIV/0!</v>
      </c>
      <c r="AG126" s="100">
        <f t="shared" si="41"/>
        <v>0</v>
      </c>
      <c r="AH126" s="96">
        <v>0</v>
      </c>
      <c r="AI126" s="109" t="e">
        <f t="shared" si="42"/>
        <v>#DIV/0!</v>
      </c>
    </row>
    <row r="127" spans="2:35" ht="15" outlineLevel="1">
      <c r="B127" s="165" t="s">
        <v>579</v>
      </c>
      <c r="C127" s="138">
        <f>'[2]Notes on MCCPs and LCCPs'!I32</f>
        <v>-9.7033184023746433</v>
      </c>
      <c r="D127" s="171">
        <f>'[2]Notes on MCCPs and LCCPs'!J32</f>
        <v>7516.4815358979995</v>
      </c>
      <c r="E127" s="129">
        <f>'[2]Notes on MCCPs and LCCPs'!K32</f>
        <v>15.5070842</v>
      </c>
      <c r="F127" s="169">
        <f>10^'[2]Notes on MCCPs and LCCPs'!P32</f>
        <v>29645950775434.258</v>
      </c>
      <c r="G127" s="131">
        <f t="shared" si="48"/>
        <v>387.49998805937207</v>
      </c>
      <c r="H127" s="132">
        <f t="shared" si="47"/>
        <v>0.99994942640442608</v>
      </c>
      <c r="I127" s="144">
        <f t="shared" si="44"/>
        <v>15.937075716329092</v>
      </c>
      <c r="J127" s="134">
        <f t="shared" si="43"/>
        <v>363848092490354.56</v>
      </c>
      <c r="K127" s="131">
        <f t="shared" si="49"/>
        <v>387.50000102493715</v>
      </c>
      <c r="L127" s="132">
        <f t="shared" si="45"/>
        <v>0.99998120916329436</v>
      </c>
      <c r="N127" s="165" t="s">
        <v>579</v>
      </c>
      <c r="O127" s="100">
        <f t="shared" si="30"/>
        <v>0</v>
      </c>
      <c r="P127" s="96">
        <v>0</v>
      </c>
      <c r="Q127" s="96" t="e">
        <f t="shared" si="46"/>
        <v>#DIV/0!</v>
      </c>
      <c r="R127" s="100">
        <f t="shared" si="31"/>
        <v>0</v>
      </c>
      <c r="S127" s="96">
        <v>0</v>
      </c>
      <c r="T127" s="96" t="e">
        <f t="shared" si="32"/>
        <v>#DIV/0!</v>
      </c>
      <c r="U127" s="100">
        <f t="shared" si="33"/>
        <v>0</v>
      </c>
      <c r="V127" s="96">
        <v>0</v>
      </c>
      <c r="W127" s="96" t="e">
        <f t="shared" si="34"/>
        <v>#DIV/0!</v>
      </c>
      <c r="X127" s="100">
        <f t="shared" si="35"/>
        <v>0</v>
      </c>
      <c r="Y127" s="96">
        <v>0</v>
      </c>
      <c r="Z127" s="96" t="e">
        <f t="shared" si="36"/>
        <v>#DIV/0!</v>
      </c>
      <c r="AA127" s="100">
        <f t="shared" si="37"/>
        <v>0</v>
      </c>
      <c r="AB127" s="96">
        <v>0</v>
      </c>
      <c r="AC127" s="96" t="e">
        <f t="shared" si="38"/>
        <v>#DIV/0!</v>
      </c>
      <c r="AD127" s="100">
        <f t="shared" si="39"/>
        <v>0</v>
      </c>
      <c r="AE127" s="96">
        <v>0</v>
      </c>
      <c r="AF127" s="96" t="e">
        <f t="shared" si="40"/>
        <v>#DIV/0!</v>
      </c>
      <c r="AG127" s="100">
        <f t="shared" si="41"/>
        <v>0</v>
      </c>
      <c r="AH127" s="96">
        <v>0</v>
      </c>
      <c r="AI127" s="109" t="e">
        <f t="shared" si="42"/>
        <v>#DIV/0!</v>
      </c>
    </row>
    <row r="128" spans="2:35" ht="15.75" outlineLevel="1" thickBot="1">
      <c r="B128" s="176" t="s">
        <v>580</v>
      </c>
      <c r="C128" s="135">
        <f>'[2]Notes on MCCPs and LCCPs'!I33</f>
        <v>-9.9771741871407045</v>
      </c>
      <c r="D128" s="177">
        <f>'[2]Notes on MCCPs and LCCPs'!J33</f>
        <v>7748.8310189560007</v>
      </c>
      <c r="E128" s="178">
        <f>'[2]Notes on MCCPs and LCCPs'!K33</f>
        <v>16.012532400000001</v>
      </c>
      <c r="F128" s="179">
        <f>10^'[2]Notes on MCCPs and LCCPs'!P33</f>
        <v>60160400645690.922</v>
      </c>
      <c r="G128" s="136">
        <f t="shared" si="48"/>
        <v>387.4999942548713</v>
      </c>
      <c r="H128" s="137">
        <f t="shared" si="47"/>
        <v>0.99998420605081528</v>
      </c>
      <c r="I128" s="180">
        <f t="shared" si="44"/>
        <v>16.455815814414816</v>
      </c>
      <c r="J128" s="134">
        <f t="shared" si="43"/>
        <v>1507373302700804</v>
      </c>
      <c r="K128" s="136">
        <f t="shared" si="49"/>
        <v>387.50000099686099</v>
      </c>
      <c r="L128" s="137">
        <f t="shared" si="45"/>
        <v>0.9999943086969757</v>
      </c>
      <c r="N128" s="176" t="s">
        <v>580</v>
      </c>
      <c r="O128" s="101">
        <f t="shared" si="30"/>
        <v>0</v>
      </c>
      <c r="P128" s="97">
        <v>0</v>
      </c>
      <c r="Q128" s="97" t="e">
        <f t="shared" si="46"/>
        <v>#DIV/0!</v>
      </c>
      <c r="R128" s="101">
        <f t="shared" si="31"/>
        <v>0</v>
      </c>
      <c r="S128" s="97">
        <v>0</v>
      </c>
      <c r="T128" s="97" t="e">
        <f t="shared" si="32"/>
        <v>#DIV/0!</v>
      </c>
      <c r="U128" s="101">
        <f t="shared" si="33"/>
        <v>0</v>
      </c>
      <c r="V128" s="97">
        <v>0</v>
      </c>
      <c r="W128" s="97" t="e">
        <f t="shared" si="34"/>
        <v>#DIV/0!</v>
      </c>
      <c r="X128" s="101">
        <f t="shared" si="35"/>
        <v>0</v>
      </c>
      <c r="Y128" s="97">
        <v>0</v>
      </c>
      <c r="Z128" s="97" t="e">
        <f t="shared" si="36"/>
        <v>#DIV/0!</v>
      </c>
      <c r="AA128" s="101">
        <f t="shared" si="37"/>
        <v>0</v>
      </c>
      <c r="AB128" s="97">
        <v>0</v>
      </c>
      <c r="AC128" s="97" t="e">
        <f t="shared" si="38"/>
        <v>#DIV/0!</v>
      </c>
      <c r="AD128" s="101">
        <f t="shared" si="39"/>
        <v>0</v>
      </c>
      <c r="AE128" s="97">
        <v>0</v>
      </c>
      <c r="AF128" s="97" t="e">
        <f t="shared" si="40"/>
        <v>#DIV/0!</v>
      </c>
      <c r="AG128" s="101">
        <f t="shared" si="41"/>
        <v>0</v>
      </c>
      <c r="AH128" s="97">
        <v>0</v>
      </c>
      <c r="AI128" s="110" t="e">
        <f t="shared" si="42"/>
        <v>#DIV/0!</v>
      </c>
    </row>
    <row r="129" spans="2:35" ht="15" outlineLevel="1">
      <c r="B129" s="165" t="s">
        <v>581</v>
      </c>
      <c r="C129" s="138">
        <f>'[2]Notes on MCCPs and LCCPs'!I34</f>
        <v>-5.8274192765243455</v>
      </c>
      <c r="D129" s="171">
        <f>'[2]Notes on MCCPs and LCCPs'!J34</f>
        <v>4228.0238571764003</v>
      </c>
      <c r="E129" s="168">
        <f>'[2]Notes on MCCPs and LCCPs'!K34</f>
        <v>8.353442226666667</v>
      </c>
      <c r="F129" s="169">
        <f>10^'[2]Notes on MCCPs and LCCPs'!P34</f>
        <v>148087.18801145794</v>
      </c>
      <c r="G129" s="131">
        <f t="shared" si="48"/>
        <v>31.027674842107274</v>
      </c>
      <c r="H129" s="132">
        <f t="shared" si="47"/>
        <v>1.3861486829793268E-3</v>
      </c>
      <c r="I129" s="144">
        <f t="shared" si="44"/>
        <v>8.5953126258341754</v>
      </c>
      <c r="J129" s="182">
        <f t="shared" si="43"/>
        <v>667147.7485656885</v>
      </c>
      <c r="K129" s="131">
        <f t="shared" si="49"/>
        <v>131.04302171077174</v>
      </c>
      <c r="L129" s="132">
        <f t="shared" si="45"/>
        <v>2.4167502852343943E-3</v>
      </c>
      <c r="N129" s="170" t="s">
        <v>581</v>
      </c>
      <c r="O129" s="99">
        <f t="shared" si="30"/>
        <v>0</v>
      </c>
      <c r="P129" s="95">
        <v>0</v>
      </c>
      <c r="Q129" s="95" t="e">
        <f t="shared" si="46"/>
        <v>#DIV/0!</v>
      </c>
      <c r="R129" s="99">
        <f t="shared" si="31"/>
        <v>0</v>
      </c>
      <c r="S129" s="95">
        <v>0</v>
      </c>
      <c r="T129" s="95" t="e">
        <f t="shared" si="32"/>
        <v>#DIV/0!</v>
      </c>
      <c r="U129" s="99">
        <f t="shared" si="33"/>
        <v>0</v>
      </c>
      <c r="V129" s="95">
        <v>0</v>
      </c>
      <c r="W129" s="95" t="e">
        <f t="shared" si="34"/>
        <v>#DIV/0!</v>
      </c>
      <c r="X129" s="99">
        <f t="shared" si="35"/>
        <v>0</v>
      </c>
      <c r="Y129" s="95">
        <v>0</v>
      </c>
      <c r="Z129" s="95" t="e">
        <f t="shared" si="36"/>
        <v>#DIV/0!</v>
      </c>
      <c r="AA129" s="99">
        <f t="shared" si="37"/>
        <v>0</v>
      </c>
      <c r="AB129" s="95">
        <v>0</v>
      </c>
      <c r="AC129" s="95" t="e">
        <f t="shared" si="38"/>
        <v>#DIV/0!</v>
      </c>
      <c r="AD129" s="99">
        <f t="shared" si="39"/>
        <v>0</v>
      </c>
      <c r="AE129" s="95">
        <v>0</v>
      </c>
      <c r="AF129" s="95" t="e">
        <f t="shared" si="40"/>
        <v>#DIV/0!</v>
      </c>
      <c r="AG129" s="99">
        <f t="shared" si="41"/>
        <v>0</v>
      </c>
      <c r="AH129" s="95">
        <v>0</v>
      </c>
      <c r="AI129" s="108" t="e">
        <f t="shared" si="42"/>
        <v>#DIV/0!</v>
      </c>
    </row>
    <row r="130" spans="2:35" ht="15" outlineLevel="1">
      <c r="B130" s="165" t="s">
        <v>582</v>
      </c>
      <c r="C130" s="138">
        <f>'[2]Notes on MCCPs and LCCPs'!I35</f>
        <v>-6.3219660738727139</v>
      </c>
      <c r="D130" s="171">
        <f>'[2]Notes on MCCPs and LCCPs'!J35</f>
        <v>4647.6158435572743</v>
      </c>
      <c r="E130" s="129">
        <f>'[2]Notes on MCCPs and LCCPs'!K35</f>
        <v>9.2662138474999995</v>
      </c>
      <c r="F130" s="169">
        <f>10^'[2]Notes on MCCPs and LCCPs'!P35</f>
        <v>2405446.9581257179</v>
      </c>
      <c r="G130" s="131">
        <f t="shared" si="48"/>
        <v>270.37242516935908</v>
      </c>
      <c r="H130" s="132">
        <f t="shared" si="47"/>
        <v>1.1227427590753845E-2</v>
      </c>
      <c r="I130" s="144">
        <f t="shared" si="44"/>
        <v>9.5320876309107572</v>
      </c>
      <c r="J130" s="134">
        <f t="shared" si="43"/>
        <v>8689289.7797796316</v>
      </c>
      <c r="K130" s="131">
        <f t="shared" si="49"/>
        <v>349.03858859653798</v>
      </c>
      <c r="L130" s="132">
        <f t="shared" si="45"/>
        <v>2.0514255251469167E-2</v>
      </c>
      <c r="N130" s="165" t="s">
        <v>582</v>
      </c>
      <c r="O130" s="100">
        <f t="shared" si="30"/>
        <v>0</v>
      </c>
      <c r="P130" s="96">
        <v>0</v>
      </c>
      <c r="Q130" s="96" t="e">
        <f t="shared" si="46"/>
        <v>#DIV/0!</v>
      </c>
      <c r="R130" s="100">
        <f t="shared" si="31"/>
        <v>0</v>
      </c>
      <c r="S130" s="96">
        <v>0</v>
      </c>
      <c r="T130" s="96" t="e">
        <f t="shared" si="32"/>
        <v>#DIV/0!</v>
      </c>
      <c r="U130" s="100">
        <f t="shared" si="33"/>
        <v>0</v>
      </c>
      <c r="V130" s="96">
        <v>0</v>
      </c>
      <c r="W130" s="96" t="e">
        <f t="shared" si="34"/>
        <v>#DIV/0!</v>
      </c>
      <c r="X130" s="100">
        <f t="shared" si="35"/>
        <v>0</v>
      </c>
      <c r="Y130" s="96">
        <v>0</v>
      </c>
      <c r="Z130" s="96" t="e">
        <f t="shared" si="36"/>
        <v>#DIV/0!</v>
      </c>
      <c r="AA130" s="100">
        <f t="shared" si="37"/>
        <v>0</v>
      </c>
      <c r="AB130" s="96">
        <v>0</v>
      </c>
      <c r="AC130" s="96" t="e">
        <f t="shared" si="38"/>
        <v>#DIV/0!</v>
      </c>
      <c r="AD130" s="100">
        <f t="shared" si="39"/>
        <v>0</v>
      </c>
      <c r="AE130" s="96">
        <v>0</v>
      </c>
      <c r="AF130" s="96" t="e">
        <f t="shared" si="40"/>
        <v>#DIV/0!</v>
      </c>
      <c r="AG130" s="100">
        <f t="shared" si="41"/>
        <v>0</v>
      </c>
      <c r="AH130" s="96">
        <v>0</v>
      </c>
      <c r="AI130" s="109" t="e">
        <f t="shared" si="42"/>
        <v>#DIV/0!</v>
      </c>
    </row>
    <row r="131" spans="2:35" ht="15" outlineLevel="1">
      <c r="B131" s="165" t="s">
        <v>583</v>
      </c>
      <c r="C131" s="138">
        <f>'[2]Notes on MCCPs and LCCPs'!I36</f>
        <v>-6.8454919696920999</v>
      </c>
      <c r="D131" s="171">
        <f>'[2]Notes on MCCPs and LCCPs'!J36</f>
        <v>5091.7947801644495</v>
      </c>
      <c r="E131" s="129">
        <f>'[2]Notes on MCCPs and LCCPs'!K36</f>
        <v>10.232471405</v>
      </c>
      <c r="F131" s="169">
        <f>10^'[2]Notes on MCCPs and LCCPs'!P36</f>
        <v>39465689.28377822</v>
      </c>
      <c r="G131" s="131">
        <f t="shared" si="48"/>
        <v>378.5607137212632</v>
      </c>
      <c r="H131" s="132">
        <f t="shared" si="47"/>
        <v>9.5072555755987345E-2</v>
      </c>
      <c r="I131" s="144">
        <f t="shared" si="44"/>
        <v>10.523755105745218</v>
      </c>
      <c r="J131" s="134">
        <f t="shared" si="43"/>
        <v>131543252.48256503</v>
      </c>
      <c r="K131" s="131">
        <f t="shared" si="49"/>
        <v>384.78869407532852</v>
      </c>
      <c r="L131" s="132">
        <f t="shared" si="45"/>
        <v>0.17044045171353872</v>
      </c>
      <c r="N131" s="165" t="s">
        <v>583</v>
      </c>
      <c r="O131" s="100">
        <f t="shared" si="30"/>
        <v>0</v>
      </c>
      <c r="P131" s="96">
        <v>0</v>
      </c>
      <c r="Q131" s="96" t="e">
        <f t="shared" si="46"/>
        <v>#DIV/0!</v>
      </c>
      <c r="R131" s="100">
        <f t="shared" si="31"/>
        <v>0</v>
      </c>
      <c r="S131" s="96">
        <v>0</v>
      </c>
      <c r="T131" s="96" t="e">
        <f t="shared" si="32"/>
        <v>#DIV/0!</v>
      </c>
      <c r="U131" s="100">
        <f t="shared" si="33"/>
        <v>0</v>
      </c>
      <c r="V131" s="96">
        <v>0</v>
      </c>
      <c r="W131" s="96" t="e">
        <f t="shared" si="34"/>
        <v>#DIV/0!</v>
      </c>
      <c r="X131" s="100">
        <f t="shared" si="35"/>
        <v>0</v>
      </c>
      <c r="Y131" s="96">
        <v>0</v>
      </c>
      <c r="Z131" s="96" t="e">
        <f t="shared" si="36"/>
        <v>#DIV/0!</v>
      </c>
      <c r="AA131" s="100">
        <f t="shared" si="37"/>
        <v>0</v>
      </c>
      <c r="AB131" s="96">
        <v>0</v>
      </c>
      <c r="AC131" s="96" t="e">
        <f t="shared" si="38"/>
        <v>#DIV/0!</v>
      </c>
      <c r="AD131" s="100">
        <f t="shared" si="39"/>
        <v>0</v>
      </c>
      <c r="AE131" s="96">
        <v>0</v>
      </c>
      <c r="AF131" s="96" t="e">
        <f t="shared" si="40"/>
        <v>#DIV/0!</v>
      </c>
      <c r="AG131" s="100">
        <f t="shared" si="41"/>
        <v>0</v>
      </c>
      <c r="AH131" s="96">
        <v>0</v>
      </c>
      <c r="AI131" s="109" t="e">
        <f t="shared" si="42"/>
        <v>#DIV/0!</v>
      </c>
    </row>
    <row r="132" spans="2:35" ht="15" outlineLevel="1">
      <c r="B132" s="165" t="s">
        <v>584</v>
      </c>
      <c r="C132" s="138">
        <f>'[2]Notes on MCCPs and LCCPs'!I37</f>
        <v>-7.2102183619475095</v>
      </c>
      <c r="D132" s="171">
        <f>'[2]Notes on MCCPs and LCCPs'!J37</f>
        <v>5401.242282873025</v>
      </c>
      <c r="E132" s="129">
        <f>'[2]Notes on MCCPs and LCCPs'!K37</f>
        <v>10.905637022500001</v>
      </c>
      <c r="F132" s="169">
        <f>10^'[2]Notes on MCCPs and LCCPs'!P37</f>
        <v>251810773.65015283</v>
      </c>
      <c r="G132" s="131">
        <f t="shared" si="48"/>
        <v>386.08047465904798</v>
      </c>
      <c r="H132" s="132">
        <f t="shared" si="47"/>
        <v>0.33110461109269157</v>
      </c>
      <c r="I132" s="144">
        <f t="shared" si="44"/>
        <v>11.214623128323771</v>
      </c>
      <c r="J132" s="134">
        <f t="shared" si="43"/>
        <v>873376541.33352995</v>
      </c>
      <c r="K132" s="131">
        <f t="shared" si="49"/>
        <v>387.09001117566703</v>
      </c>
      <c r="L132" s="132">
        <f t="shared" si="45"/>
        <v>0.50206836162650892</v>
      </c>
      <c r="N132" s="165" t="s">
        <v>584</v>
      </c>
      <c r="O132" s="100">
        <f t="shared" ref="O132:O161" si="50">+((1*10^(1.19*($C132+$D132/(273.15+O$39))-3.57))*$D$22*(1-EXP(-O$38*(O$40/$D$25)/(1*10^(1.19*($C132+$D132/(273.15+O$39))-3.57))/$D$23)))*(1-(10^(($C132+$D132/(273.15+O$39))+LOG($P$18)-11.91)*$P$17/(10^(($C132+$D132/(273.15+O$39))+LOG($P$18)-11.91)*$P$17+1))+(10^(($C132+$D132/(273.15+O$39))+LOG($P$18)-11.91)*$P$17/(10^(($C132+$D132/(273.15+O$39))+LOG($P$18)-11.91)*$P$17+1))*$P$19)</f>
        <v>0</v>
      </c>
      <c r="P132" s="96">
        <v>0</v>
      </c>
      <c r="Q132" s="96" t="e">
        <f t="shared" si="46"/>
        <v>#DIV/0!</v>
      </c>
      <c r="R132" s="100">
        <f t="shared" ref="R132:R161" si="51">+((1*10^(1.19*($C132+$D132/(273.15+R$39))-3.57))*$D$22*(1-EXP(-R$38*(R$40/$D$25)/(1*10^(1.19*($C132+$D132/(273.15+R$39))-3.57))/$D$23)))*(1-(10^(($C132+$D132/(273.15+R$39))+LOG($P$18)-11.91)*$P$17/(10^(($C132+$D132/(273.15+R$39))+LOG($P$18)-11.91)*$P$17+1))+(10^(($C132+$D132/(273.15+R$39))+LOG($P$18)-11.91)*$P$17/(10^(($C132+$D132/(273.15+R$39))+LOG($P$18)-11.91)*$P$17+1))*$P$19)</f>
        <v>0</v>
      </c>
      <c r="S132" s="96">
        <v>0</v>
      </c>
      <c r="T132" s="96" t="e">
        <f t="shared" si="32"/>
        <v>#DIV/0!</v>
      </c>
      <c r="U132" s="100">
        <f t="shared" ref="U132:U161" si="52">+((1*10^(1.19*($C132+$D132/(273.15+U$39))-3.57))*$D$22*(1-EXP(-U$38*(U$40/$D$25)/(1*10^(1.19*($C132+$D132/(273.15+U$39))-3.57))/$D$23)))*(1-(10^(($C132+$D132/(273.15+U$39))+LOG($P$18)-11.91)*$P$17/(10^(($C132+$D132/(273.15+U$39))+LOG($P$18)-11.91)*$P$17+1))+(10^(($C132+$D132/(273.15+U$39))+LOG($P$18)-11.91)*$P$17/(10^(($C132+$D132/(273.15+U$39))+LOG($P$18)-11.91)*$P$17+1))*$P$19)</f>
        <v>0</v>
      </c>
      <c r="V132" s="96">
        <v>0</v>
      </c>
      <c r="W132" s="96" t="e">
        <f t="shared" si="34"/>
        <v>#DIV/0!</v>
      </c>
      <c r="X132" s="100">
        <f t="shared" ref="X132:X161" si="53">+((1*10^(1.19*($C132+$D132/(273.15+X$39))-3.57))*$D$22*(1-EXP(-X$38*(X$40/$D$25)/(1*10^(1.19*($C132+$D132/(273.15+X$39))-3.57))/$D$23)))*(1-(10^(($C132+$D132/(273.15+X$39))+LOG($P$18)-11.91)*$P$17/(10^(($C132+$D132/(273.15+X$39))+LOG($P$18)-11.91)*$P$17+1))+(10^(($C132+$D132/(273.15+X$39))+LOG($P$18)-11.91)*$P$17/(10^(($C132+$D132/(273.15+X$39))+LOG($P$18)-11.91)*$P$17+1))*$P$19)</f>
        <v>0</v>
      </c>
      <c r="Y132" s="96">
        <v>0</v>
      </c>
      <c r="Z132" s="96" t="e">
        <f t="shared" si="36"/>
        <v>#DIV/0!</v>
      </c>
      <c r="AA132" s="100">
        <f t="shared" ref="AA132:AA161" si="54">+((1*10^(1.19*($C132+$D132/(273.15+AA$39))-3.57))*$D$22*(1-EXP(-AA$38*(AA$40/$D$25)/(1*10^(1.19*($C132+$D132/(273.15+AA$39))-3.57))/$D$23)))*(1-(10^(($C132+$D132/(273.15+AA$39))+LOG($P$18)-11.91)*$P$17/(10^(($C132+$D132/(273.15+AA$39))+LOG($P$18)-11.91)*$P$17+1))+(10^(($C132+$D132/(273.15+AA$39))+LOG($P$18)-11.91)*$P$17/(10^(($C132+$D132/(273.15+AA$39))+LOG($P$18)-11.91)*$P$17+1))*$P$19)</f>
        <v>0</v>
      </c>
      <c r="AB132" s="96">
        <v>0</v>
      </c>
      <c r="AC132" s="96" t="e">
        <f t="shared" si="38"/>
        <v>#DIV/0!</v>
      </c>
      <c r="AD132" s="100">
        <f t="shared" ref="AD132:AD161" si="55">+((1*10^(1.19*($C132+$D132/(273.15+AD$39))-3.57))*$D$22*(1-EXP(-AD$38*(AD$40/$D$25)/(1*10^(1.19*($C132+$D132/(273.15+AD$39))-3.57))/$D$23)))*(1-(10^(($C132+$D132/(273.15+AD$39))+LOG($P$18)-11.91)*$P$17/(10^(($C132+$D132/(273.15+AD$39))+LOG($P$18)-11.91)*$P$17+1))+(10^(($C132+$D132/(273.15+AD$39))+LOG($P$18)-11.91)*$P$17/(10^(($C132+$D132/(273.15+AD$39))+LOG($P$18)-11.91)*$P$17+1))*$P$19)</f>
        <v>0</v>
      </c>
      <c r="AE132" s="96">
        <v>0</v>
      </c>
      <c r="AF132" s="96" t="e">
        <f t="shared" si="40"/>
        <v>#DIV/0!</v>
      </c>
      <c r="AG132" s="100">
        <f t="shared" ref="AG132:AG161" si="56">+((1*10^(1.19*($C132+$D132/(273.15+AG$39))-3.57))*$D$22*(1-EXP(-AG$38*(AG$40/$D$25)/(1*10^(1.19*($C132+$D132/(273.15+AG$39))-3.57))/$D$23)))*(1-(10^(($C132+$D132/(273.15+AG$39))+LOG($P$18)-11.91)*$P$17/(10^(($C132+$D132/(273.15+AG$39))+LOG($P$18)-11.91)*$P$17+1))+(10^(($C132+$D132/(273.15+AG$39))+LOG($P$18)-11.91)*$P$17/(10^(($C132+$D132/(273.15+AG$39))+LOG($P$18)-11.91)*$P$17+1))*$P$19)</f>
        <v>0</v>
      </c>
      <c r="AH132" s="96">
        <v>0</v>
      </c>
      <c r="AI132" s="109" t="e">
        <f t="shared" si="42"/>
        <v>#DIV/0!</v>
      </c>
    </row>
    <row r="133" spans="2:35" ht="15" outlineLevel="1">
      <c r="B133" s="165" t="s">
        <v>585</v>
      </c>
      <c r="C133" s="138">
        <f>'[2]Notes on MCCPs and LCCPs'!I38</f>
        <v>-7.6880891811955401</v>
      </c>
      <c r="D133" s="171">
        <f>'[2]Notes on MCCPs and LCCPs'!J38</f>
        <v>5806.685746174825</v>
      </c>
      <c r="E133" s="129">
        <f>'[2]Notes on MCCPs and LCCPs'!K38</f>
        <v>11.787630242500001</v>
      </c>
      <c r="F133" s="169">
        <f>10^'[2]Notes on MCCPs and LCCPs'!P38</f>
        <v>4971681712.9899931</v>
      </c>
      <c r="G133" s="131">
        <f t="shared" si="48"/>
        <v>387.42793525250909</v>
      </c>
      <c r="H133" s="132">
        <f t="shared" si="47"/>
        <v>0.79045515195117366</v>
      </c>
      <c r="I133" s="144">
        <f t="shared" si="44"/>
        <v>12.119810345240843</v>
      </c>
      <c r="J133" s="134">
        <f t="shared" si="43"/>
        <v>10432161718.494596</v>
      </c>
      <c r="K133" s="131">
        <f t="shared" si="49"/>
        <v>387.46565369182639</v>
      </c>
      <c r="L133" s="132">
        <f t="shared" si="45"/>
        <v>0.89017638852615344</v>
      </c>
      <c r="N133" s="165" t="s">
        <v>585</v>
      </c>
      <c r="O133" s="100">
        <f t="shared" si="50"/>
        <v>0</v>
      </c>
      <c r="P133" s="96">
        <v>0</v>
      </c>
      <c r="Q133" s="96" t="e">
        <f t="shared" si="46"/>
        <v>#DIV/0!</v>
      </c>
      <c r="R133" s="100">
        <f t="shared" si="51"/>
        <v>0</v>
      </c>
      <c r="S133" s="96">
        <v>0</v>
      </c>
      <c r="T133" s="96" t="e">
        <f t="shared" si="32"/>
        <v>#DIV/0!</v>
      </c>
      <c r="U133" s="100">
        <f t="shared" si="52"/>
        <v>0</v>
      </c>
      <c r="V133" s="96">
        <v>0</v>
      </c>
      <c r="W133" s="96" t="e">
        <f t="shared" si="34"/>
        <v>#DIV/0!</v>
      </c>
      <c r="X133" s="100">
        <f t="shared" si="53"/>
        <v>0</v>
      </c>
      <c r="Y133" s="96">
        <v>0</v>
      </c>
      <c r="Z133" s="96" t="e">
        <f t="shared" si="36"/>
        <v>#DIV/0!</v>
      </c>
      <c r="AA133" s="100">
        <f t="shared" si="54"/>
        <v>0</v>
      </c>
      <c r="AB133" s="96">
        <v>0</v>
      </c>
      <c r="AC133" s="96" t="e">
        <f t="shared" si="38"/>
        <v>#DIV/0!</v>
      </c>
      <c r="AD133" s="100">
        <f t="shared" si="55"/>
        <v>0</v>
      </c>
      <c r="AE133" s="96">
        <v>0</v>
      </c>
      <c r="AF133" s="96" t="e">
        <f t="shared" si="40"/>
        <v>#DIV/0!</v>
      </c>
      <c r="AG133" s="100">
        <f t="shared" si="56"/>
        <v>0</v>
      </c>
      <c r="AH133" s="96">
        <v>0</v>
      </c>
      <c r="AI133" s="109" t="e">
        <f t="shared" si="42"/>
        <v>#DIV/0!</v>
      </c>
    </row>
    <row r="134" spans="2:35" ht="15" outlineLevel="1">
      <c r="B134" s="165" t="s">
        <v>586</v>
      </c>
      <c r="C134" s="138">
        <f>'[2]Notes on MCCPs and LCCPs'!I39</f>
        <v>-7.9803988873094109</v>
      </c>
      <c r="D134" s="171">
        <f>'[2]Notes on MCCPs and LCCPs'!J39</f>
        <v>6054.6922258130498</v>
      </c>
      <c r="E134" s="129">
        <f>'[2]Notes on MCCPs and LCCPs'!K39</f>
        <v>12.327138345</v>
      </c>
      <c r="F134" s="169">
        <f>10^'[2]Notes on MCCPs and LCCPs'!P39</f>
        <v>19549057987.003788</v>
      </c>
      <c r="G134" s="131">
        <f t="shared" si="48"/>
        <v>387.48167092673066</v>
      </c>
      <c r="H134" s="132">
        <f t="shared" si="47"/>
        <v>0.92890136670310319</v>
      </c>
      <c r="I134" s="144">
        <f t="shared" si="44"/>
        <v>12.673506027625093</v>
      </c>
      <c r="J134" s="134">
        <f t="shared" si="43"/>
        <v>47563321246.479179</v>
      </c>
      <c r="K134" s="131">
        <f t="shared" si="49"/>
        <v>387.49246640564121</v>
      </c>
      <c r="L134" s="132">
        <f t="shared" si="45"/>
        <v>0.96667245587231065</v>
      </c>
      <c r="N134" s="165" t="s">
        <v>586</v>
      </c>
      <c r="O134" s="100">
        <f t="shared" si="50"/>
        <v>0</v>
      </c>
      <c r="P134" s="96">
        <v>0</v>
      </c>
      <c r="Q134" s="96" t="e">
        <f t="shared" si="46"/>
        <v>#DIV/0!</v>
      </c>
      <c r="R134" s="100">
        <f t="shared" si="51"/>
        <v>0</v>
      </c>
      <c r="S134" s="96">
        <v>0</v>
      </c>
      <c r="T134" s="96" t="e">
        <f t="shared" si="32"/>
        <v>#DIV/0!</v>
      </c>
      <c r="U134" s="100">
        <f t="shared" si="52"/>
        <v>0</v>
      </c>
      <c r="V134" s="96">
        <v>0</v>
      </c>
      <c r="W134" s="96" t="e">
        <f t="shared" si="34"/>
        <v>#DIV/0!</v>
      </c>
      <c r="X134" s="100">
        <f t="shared" si="53"/>
        <v>0</v>
      </c>
      <c r="Y134" s="96">
        <v>0</v>
      </c>
      <c r="Z134" s="96" t="e">
        <f t="shared" si="36"/>
        <v>#DIV/0!</v>
      </c>
      <c r="AA134" s="100">
        <f t="shared" si="54"/>
        <v>0</v>
      </c>
      <c r="AB134" s="96">
        <v>0</v>
      </c>
      <c r="AC134" s="96" t="e">
        <f t="shared" si="38"/>
        <v>#DIV/0!</v>
      </c>
      <c r="AD134" s="100">
        <f t="shared" si="55"/>
        <v>0</v>
      </c>
      <c r="AE134" s="96">
        <v>0</v>
      </c>
      <c r="AF134" s="96" t="e">
        <f t="shared" si="40"/>
        <v>#DIV/0!</v>
      </c>
      <c r="AG134" s="100">
        <f t="shared" si="56"/>
        <v>0</v>
      </c>
      <c r="AH134" s="96">
        <v>0</v>
      </c>
      <c r="AI134" s="109" t="e">
        <f t="shared" si="42"/>
        <v>#DIV/0!</v>
      </c>
    </row>
    <row r="135" spans="2:35" ht="15" outlineLevel="1">
      <c r="B135" s="172" t="s">
        <v>587</v>
      </c>
      <c r="C135" s="173">
        <f>'[2]Notes on MCCPs and LCCPs'!I40</f>
        <v>-8.2304388526313979</v>
      </c>
      <c r="D135" s="174">
        <f>'[2]Notes on MCCPs and LCCPs'!J40</f>
        <v>6266.8354775469261</v>
      </c>
      <c r="E135" s="148">
        <f>'[2]Notes on MCCPs and LCCPs'!K40</f>
        <v>12.788630332500002</v>
      </c>
      <c r="F135" s="175">
        <f>10^'[2]Notes on MCCPs and LCCPs'!P40</f>
        <v>58351774457.856407</v>
      </c>
      <c r="G135" s="150">
        <f t="shared" si="48"/>
        <v>387.49385925062347</v>
      </c>
      <c r="H135" s="151">
        <f t="shared" si="47"/>
        <v>0.97423307849732366</v>
      </c>
      <c r="I135" s="152">
        <f t="shared" si="44"/>
        <v>13.147133985666152</v>
      </c>
      <c r="J135" s="153">
        <f t="shared" si="43"/>
        <v>174136352321.90726</v>
      </c>
      <c r="K135" s="150">
        <f t="shared" si="49"/>
        <v>387.49794226521072</v>
      </c>
      <c r="L135" s="151">
        <f t="shared" si="45"/>
        <v>0.98854767591624859</v>
      </c>
      <c r="N135" s="165" t="s">
        <v>587</v>
      </c>
      <c r="O135" s="100">
        <f t="shared" si="50"/>
        <v>0</v>
      </c>
      <c r="P135" s="96">
        <v>0</v>
      </c>
      <c r="Q135" s="96" t="e">
        <f t="shared" si="46"/>
        <v>#DIV/0!</v>
      </c>
      <c r="R135" s="100">
        <f t="shared" si="51"/>
        <v>0</v>
      </c>
      <c r="S135" s="96">
        <v>0</v>
      </c>
      <c r="T135" s="96" t="e">
        <f t="shared" si="32"/>
        <v>#DIV/0!</v>
      </c>
      <c r="U135" s="100">
        <f t="shared" si="52"/>
        <v>0</v>
      </c>
      <c r="V135" s="96">
        <v>0</v>
      </c>
      <c r="W135" s="96" t="e">
        <f t="shared" si="34"/>
        <v>#DIV/0!</v>
      </c>
      <c r="X135" s="100">
        <f t="shared" si="53"/>
        <v>0</v>
      </c>
      <c r="Y135" s="96">
        <v>0</v>
      </c>
      <c r="Z135" s="96" t="e">
        <f t="shared" si="36"/>
        <v>#DIV/0!</v>
      </c>
      <c r="AA135" s="100">
        <f t="shared" si="54"/>
        <v>0</v>
      </c>
      <c r="AB135" s="96">
        <v>0</v>
      </c>
      <c r="AC135" s="96" t="e">
        <f t="shared" si="38"/>
        <v>#DIV/0!</v>
      </c>
      <c r="AD135" s="100">
        <f t="shared" si="55"/>
        <v>0</v>
      </c>
      <c r="AE135" s="96">
        <v>0</v>
      </c>
      <c r="AF135" s="96" t="e">
        <f t="shared" si="40"/>
        <v>#DIV/0!</v>
      </c>
      <c r="AG135" s="100">
        <f t="shared" si="56"/>
        <v>0</v>
      </c>
      <c r="AH135" s="96">
        <v>0</v>
      </c>
      <c r="AI135" s="109" t="e">
        <f t="shared" si="42"/>
        <v>#DIV/0!</v>
      </c>
    </row>
    <row r="136" spans="2:35" ht="15" outlineLevel="1">
      <c r="B136" s="172" t="s">
        <v>588</v>
      </c>
      <c r="C136" s="173">
        <f>'[2]Notes on MCCPs and LCCPs'!I41</f>
        <v>-8.3961633305564334</v>
      </c>
      <c r="D136" s="174">
        <f>'[2]Notes on MCCPs and LCCPs'!J41</f>
        <v>6407.4423185118994</v>
      </c>
      <c r="E136" s="148">
        <f>'[2]Notes on MCCPs and LCCPs'!K41</f>
        <v>13.094503509999999</v>
      </c>
      <c r="F136" s="175">
        <f>10^'[2]Notes on MCCPs and LCCPs'!P41</f>
        <v>172694734020.96796</v>
      </c>
      <c r="G136" s="150">
        <f t="shared" si="48"/>
        <v>387.49792508910849</v>
      </c>
      <c r="H136" s="151">
        <f t="shared" si="47"/>
        <v>0.98709126180082674</v>
      </c>
      <c r="I136" s="152">
        <f t="shared" si="44"/>
        <v>13.461050786830228</v>
      </c>
      <c r="J136" s="153">
        <f t="shared" si="43"/>
        <v>411576373644.75366</v>
      </c>
      <c r="K136" s="150">
        <f t="shared" si="49"/>
        <v>387.49912937898785</v>
      </c>
      <c r="L136" s="151">
        <f t="shared" si="45"/>
        <v>0.9944082988945101</v>
      </c>
      <c r="N136" s="165" t="s">
        <v>588</v>
      </c>
      <c r="O136" s="100">
        <f t="shared" si="50"/>
        <v>0</v>
      </c>
      <c r="P136" s="96">
        <v>0</v>
      </c>
      <c r="Q136" s="96" t="e">
        <f t="shared" si="46"/>
        <v>#DIV/0!</v>
      </c>
      <c r="R136" s="100">
        <f t="shared" si="51"/>
        <v>0</v>
      </c>
      <c r="S136" s="96">
        <v>0</v>
      </c>
      <c r="T136" s="96" t="e">
        <f t="shared" si="32"/>
        <v>#DIV/0!</v>
      </c>
      <c r="U136" s="100">
        <f t="shared" si="52"/>
        <v>0</v>
      </c>
      <c r="V136" s="96">
        <v>0</v>
      </c>
      <c r="W136" s="96" t="e">
        <f t="shared" si="34"/>
        <v>#DIV/0!</v>
      </c>
      <c r="X136" s="100">
        <f t="shared" si="53"/>
        <v>0</v>
      </c>
      <c r="Y136" s="96">
        <v>0</v>
      </c>
      <c r="Z136" s="96" t="e">
        <f t="shared" si="36"/>
        <v>#DIV/0!</v>
      </c>
      <c r="AA136" s="100">
        <f t="shared" si="54"/>
        <v>0</v>
      </c>
      <c r="AB136" s="96">
        <v>0</v>
      </c>
      <c r="AC136" s="96" t="e">
        <f t="shared" si="38"/>
        <v>#DIV/0!</v>
      </c>
      <c r="AD136" s="100">
        <f t="shared" si="55"/>
        <v>0</v>
      </c>
      <c r="AE136" s="96">
        <v>0</v>
      </c>
      <c r="AF136" s="96" t="e">
        <f t="shared" si="40"/>
        <v>#DIV/0!</v>
      </c>
      <c r="AG136" s="100">
        <f t="shared" si="56"/>
        <v>0</v>
      </c>
      <c r="AH136" s="96">
        <v>0</v>
      </c>
      <c r="AI136" s="109" t="e">
        <f t="shared" si="42"/>
        <v>#DIV/0!</v>
      </c>
    </row>
    <row r="137" spans="2:35" ht="15" outlineLevel="1">
      <c r="B137" s="172" t="s">
        <v>589</v>
      </c>
      <c r="C137" s="173">
        <f>'[2]Notes on MCCPs and LCCPs'!I42</f>
        <v>-8.8964630658582919</v>
      </c>
      <c r="D137" s="174">
        <f>'[2]Notes on MCCPs and LCCPs'!J42</f>
        <v>6831.9153124665245</v>
      </c>
      <c r="E137" s="148">
        <f>'[2]Notes on MCCPs and LCCPs'!K42</f>
        <v>14.017893172499999</v>
      </c>
      <c r="F137" s="175">
        <f>10^'[2]Notes on MCCPs and LCCPs'!P42</f>
        <v>1756603120162.7014</v>
      </c>
      <c r="G137" s="150">
        <f t="shared" si="48"/>
        <v>387.49979600024488</v>
      </c>
      <c r="H137" s="151">
        <f t="shared" si="47"/>
        <v>0.9984423860336521</v>
      </c>
      <c r="I137" s="152">
        <f t="shared" si="44"/>
        <v>14.408723058878277</v>
      </c>
      <c r="J137" s="153">
        <f t="shared" si="43"/>
        <v>5523068633017.2207</v>
      </c>
      <c r="K137" s="150">
        <f t="shared" si="49"/>
        <v>387.49993509577803</v>
      </c>
      <c r="L137" s="151">
        <f t="shared" si="45"/>
        <v>0.9993660842482861</v>
      </c>
      <c r="N137" s="165" t="s">
        <v>589</v>
      </c>
      <c r="O137" s="100">
        <f t="shared" si="50"/>
        <v>0</v>
      </c>
      <c r="P137" s="96">
        <v>0</v>
      </c>
      <c r="Q137" s="96" t="e">
        <f t="shared" si="46"/>
        <v>#DIV/0!</v>
      </c>
      <c r="R137" s="100">
        <f t="shared" si="51"/>
        <v>0</v>
      </c>
      <c r="S137" s="96">
        <v>0</v>
      </c>
      <c r="T137" s="96" t="e">
        <f t="shared" si="32"/>
        <v>#DIV/0!</v>
      </c>
      <c r="U137" s="100">
        <f t="shared" si="52"/>
        <v>0</v>
      </c>
      <c r="V137" s="96">
        <v>0</v>
      </c>
      <c r="W137" s="96" t="e">
        <f t="shared" si="34"/>
        <v>#DIV/0!</v>
      </c>
      <c r="X137" s="100">
        <f t="shared" si="53"/>
        <v>0</v>
      </c>
      <c r="Y137" s="96">
        <v>0</v>
      </c>
      <c r="Z137" s="96" t="e">
        <f t="shared" si="36"/>
        <v>#DIV/0!</v>
      </c>
      <c r="AA137" s="100">
        <f t="shared" si="54"/>
        <v>0</v>
      </c>
      <c r="AB137" s="96">
        <v>0</v>
      </c>
      <c r="AC137" s="96" t="e">
        <f t="shared" si="38"/>
        <v>#DIV/0!</v>
      </c>
      <c r="AD137" s="100">
        <f t="shared" si="55"/>
        <v>0</v>
      </c>
      <c r="AE137" s="96">
        <v>0</v>
      </c>
      <c r="AF137" s="96" t="e">
        <f t="shared" si="40"/>
        <v>#DIV/0!</v>
      </c>
      <c r="AG137" s="100">
        <f t="shared" si="56"/>
        <v>0</v>
      </c>
      <c r="AH137" s="96">
        <v>0</v>
      </c>
      <c r="AI137" s="109" t="e">
        <f t="shared" si="42"/>
        <v>#DIV/0!</v>
      </c>
    </row>
    <row r="138" spans="2:35" ht="15" outlineLevel="1">
      <c r="B138" s="172" t="s">
        <v>590</v>
      </c>
      <c r="C138" s="173">
        <f>'[2]Notes on MCCPs and LCCPs'!I43</f>
        <v>-9.2164513005161837</v>
      </c>
      <c r="D138" s="174">
        <f>'[2]Notes on MCCPs and LCCPs'!J43</f>
        <v>7103.4052901966497</v>
      </c>
      <c r="E138" s="148">
        <f>'[2]Notes on MCCPs and LCCPs'!K43</f>
        <v>14.608486785</v>
      </c>
      <c r="F138" s="175">
        <f>10^'[2]Notes on MCCPs and LCCPs'!P43</f>
        <v>10330994071708.744</v>
      </c>
      <c r="G138" s="150">
        <f t="shared" si="48"/>
        <v>387.49996539926167</v>
      </c>
      <c r="H138" s="151">
        <f t="shared" si="47"/>
        <v>0.99959971498310995</v>
      </c>
      <c r="I138" s="152">
        <f t="shared" si="44"/>
        <v>15.014847659731643</v>
      </c>
      <c r="J138" s="153">
        <f t="shared" si="43"/>
        <v>29071585312799.422</v>
      </c>
      <c r="K138" s="150">
        <f t="shared" si="49"/>
        <v>387.49998785585768</v>
      </c>
      <c r="L138" s="151">
        <f t="shared" si="45"/>
        <v>0.99984292245221662</v>
      </c>
      <c r="N138" s="165" t="s">
        <v>590</v>
      </c>
      <c r="O138" s="100">
        <f t="shared" si="50"/>
        <v>0</v>
      </c>
      <c r="P138" s="96">
        <v>0</v>
      </c>
      <c r="Q138" s="96" t="e">
        <f t="shared" si="46"/>
        <v>#DIV/0!</v>
      </c>
      <c r="R138" s="100">
        <f t="shared" si="51"/>
        <v>0</v>
      </c>
      <c r="S138" s="96">
        <v>0</v>
      </c>
      <c r="T138" s="96" t="e">
        <f t="shared" si="32"/>
        <v>#DIV/0!</v>
      </c>
      <c r="U138" s="100">
        <f t="shared" si="52"/>
        <v>0</v>
      </c>
      <c r="V138" s="96">
        <v>0</v>
      </c>
      <c r="W138" s="96" t="e">
        <f t="shared" si="34"/>
        <v>#DIV/0!</v>
      </c>
      <c r="X138" s="100">
        <f t="shared" si="53"/>
        <v>0</v>
      </c>
      <c r="Y138" s="96">
        <v>0</v>
      </c>
      <c r="Z138" s="96" t="e">
        <f t="shared" si="36"/>
        <v>#DIV/0!</v>
      </c>
      <c r="AA138" s="100">
        <f t="shared" si="54"/>
        <v>0</v>
      </c>
      <c r="AB138" s="96">
        <v>0</v>
      </c>
      <c r="AC138" s="96" t="e">
        <f t="shared" si="38"/>
        <v>#DIV/0!</v>
      </c>
      <c r="AD138" s="100">
        <f t="shared" si="55"/>
        <v>0</v>
      </c>
      <c r="AE138" s="96">
        <v>0</v>
      </c>
      <c r="AF138" s="96" t="e">
        <f t="shared" si="40"/>
        <v>#DIV/0!</v>
      </c>
      <c r="AG138" s="100">
        <f t="shared" si="56"/>
        <v>0</v>
      </c>
      <c r="AH138" s="96">
        <v>0</v>
      </c>
      <c r="AI138" s="109" t="e">
        <f t="shared" si="42"/>
        <v>#DIV/0!</v>
      </c>
    </row>
    <row r="139" spans="2:35" ht="15" outlineLevel="1">
      <c r="B139" s="172" t="s">
        <v>591</v>
      </c>
      <c r="C139" s="173">
        <f>'[2]Notes on MCCPs and LCCPs'!I44</f>
        <v>-9.2969812891358394</v>
      </c>
      <c r="D139" s="174">
        <f>'[2]Notes on MCCPs and LCCPs'!J44</f>
        <v>7171.7299423212244</v>
      </c>
      <c r="E139" s="148">
        <f>'[2]Notes on MCCPs and LCCPs'!K44</f>
        <v>14.757118802499999</v>
      </c>
      <c r="F139" s="175">
        <f>10^'[2]Notes on MCCPs and LCCPs'!P44</f>
        <v>9187422895407.502</v>
      </c>
      <c r="G139" s="150">
        <f t="shared" si="48"/>
        <v>387.49996091003737</v>
      </c>
      <c r="H139" s="151">
        <f t="shared" si="47"/>
        <v>0.99971569290186935</v>
      </c>
      <c r="I139" s="152">
        <f t="shared" si="44"/>
        <v>15.167388290673898</v>
      </c>
      <c r="J139" s="153">
        <f t="shared" si="43"/>
        <v>44156238040479.305</v>
      </c>
      <c r="K139" s="150">
        <f t="shared" si="49"/>
        <v>387.49999147085657</v>
      </c>
      <c r="L139" s="151">
        <f t="shared" si="45"/>
        <v>0.99988944110556077</v>
      </c>
      <c r="N139" s="165" t="s">
        <v>591</v>
      </c>
      <c r="O139" s="100">
        <f t="shared" si="50"/>
        <v>0</v>
      </c>
      <c r="P139" s="96">
        <v>0</v>
      </c>
      <c r="Q139" s="96" t="e">
        <f t="shared" si="46"/>
        <v>#DIV/0!</v>
      </c>
      <c r="R139" s="100">
        <f t="shared" si="51"/>
        <v>0</v>
      </c>
      <c r="S139" s="96">
        <v>0</v>
      </c>
      <c r="T139" s="96" t="e">
        <f t="shared" si="32"/>
        <v>#DIV/0!</v>
      </c>
      <c r="U139" s="100">
        <f t="shared" si="52"/>
        <v>0</v>
      </c>
      <c r="V139" s="96">
        <v>0</v>
      </c>
      <c r="W139" s="96" t="e">
        <f t="shared" si="34"/>
        <v>#DIV/0!</v>
      </c>
      <c r="X139" s="100">
        <f t="shared" si="53"/>
        <v>0</v>
      </c>
      <c r="Y139" s="96">
        <v>0</v>
      </c>
      <c r="Z139" s="96" t="e">
        <f t="shared" si="36"/>
        <v>#DIV/0!</v>
      </c>
      <c r="AA139" s="100">
        <f t="shared" si="54"/>
        <v>0</v>
      </c>
      <c r="AB139" s="96">
        <v>0</v>
      </c>
      <c r="AC139" s="96" t="e">
        <f t="shared" si="38"/>
        <v>#DIV/0!</v>
      </c>
      <c r="AD139" s="100">
        <f t="shared" si="55"/>
        <v>0</v>
      </c>
      <c r="AE139" s="96">
        <v>0</v>
      </c>
      <c r="AF139" s="96" t="e">
        <f t="shared" si="40"/>
        <v>#DIV/0!</v>
      </c>
      <c r="AG139" s="100">
        <f t="shared" si="56"/>
        <v>0</v>
      </c>
      <c r="AH139" s="96">
        <v>0</v>
      </c>
      <c r="AI139" s="109" t="e">
        <f t="shared" si="42"/>
        <v>#DIV/0!</v>
      </c>
    </row>
    <row r="140" spans="2:35" ht="15" outlineLevel="1">
      <c r="B140" s="165" t="s">
        <v>592</v>
      </c>
      <c r="C140" s="138">
        <f>'[2]Notes on MCCPs and LCCPs'!I45</f>
        <v>-9.3632294675693437</v>
      </c>
      <c r="D140" s="171">
        <f>'[2]Notes on MCCPs and LCCPs'!J45</f>
        <v>7227.9373729062991</v>
      </c>
      <c r="E140" s="129">
        <f>'[2]Notes on MCCPs and LCCPs'!K45</f>
        <v>14.879391269999999</v>
      </c>
      <c r="F140" s="169">
        <f>10^'[2]Notes on MCCPs and LCCPs'!P45</f>
        <v>13641315070037.379</v>
      </c>
      <c r="G140" s="131">
        <f t="shared" si="48"/>
        <v>387.49997360325659</v>
      </c>
      <c r="H140" s="132">
        <f t="shared" si="47"/>
        <v>0.9997854415939601</v>
      </c>
      <c r="I140" s="144">
        <f t="shared" si="44"/>
        <v>15.29287618791863</v>
      </c>
      <c r="J140" s="134">
        <f t="shared" si="43"/>
        <v>62276280146267.789</v>
      </c>
      <c r="K140" s="131">
        <f t="shared" si="49"/>
        <v>387.49999446957185</v>
      </c>
      <c r="L140" s="132">
        <f t="shared" si="45"/>
        <v>0.99991718331558654</v>
      </c>
      <c r="N140" s="165" t="s">
        <v>592</v>
      </c>
      <c r="O140" s="100">
        <f t="shared" si="50"/>
        <v>0</v>
      </c>
      <c r="P140" s="96">
        <v>0</v>
      </c>
      <c r="Q140" s="96" t="e">
        <f t="shared" si="46"/>
        <v>#DIV/0!</v>
      </c>
      <c r="R140" s="100">
        <f t="shared" si="51"/>
        <v>0</v>
      </c>
      <c r="S140" s="96">
        <v>0</v>
      </c>
      <c r="T140" s="96" t="e">
        <f t="shared" si="32"/>
        <v>#DIV/0!</v>
      </c>
      <c r="U140" s="100">
        <f t="shared" si="52"/>
        <v>0</v>
      </c>
      <c r="V140" s="96">
        <v>0</v>
      </c>
      <c r="W140" s="96" t="e">
        <f t="shared" si="34"/>
        <v>#DIV/0!</v>
      </c>
      <c r="X140" s="100">
        <f t="shared" si="53"/>
        <v>0</v>
      </c>
      <c r="Y140" s="96">
        <v>0</v>
      </c>
      <c r="Z140" s="96" t="e">
        <f t="shared" si="36"/>
        <v>#DIV/0!</v>
      </c>
      <c r="AA140" s="100">
        <f t="shared" si="54"/>
        <v>0</v>
      </c>
      <c r="AB140" s="96">
        <v>0</v>
      </c>
      <c r="AC140" s="96" t="e">
        <f t="shared" si="38"/>
        <v>#DIV/0!</v>
      </c>
      <c r="AD140" s="100">
        <f t="shared" si="55"/>
        <v>0</v>
      </c>
      <c r="AE140" s="96">
        <v>0</v>
      </c>
      <c r="AF140" s="96" t="e">
        <f t="shared" si="40"/>
        <v>#DIV/0!</v>
      </c>
      <c r="AG140" s="100">
        <f t="shared" si="56"/>
        <v>0</v>
      </c>
      <c r="AH140" s="96">
        <v>0</v>
      </c>
      <c r="AI140" s="109" t="e">
        <f t="shared" si="42"/>
        <v>#DIV/0!</v>
      </c>
    </row>
    <row r="141" spans="2:35" ht="15" outlineLevel="1">
      <c r="B141" s="165" t="s">
        <v>593</v>
      </c>
      <c r="C141" s="138">
        <f>'[2]Notes on MCCPs and LCCPs'!I46</f>
        <v>-9.8263567859379535</v>
      </c>
      <c r="D141" s="171">
        <f>'[2]Notes on MCCPs and LCCPs'!J46</f>
        <v>7620.8718990288999</v>
      </c>
      <c r="E141" s="129">
        <f>'[2]Notes on MCCPs and LCCPs'!K46</f>
        <v>15.73417281</v>
      </c>
      <c r="F141" s="169">
        <f>10^'[2]Notes on MCCPs and LCCPs'!P46</f>
        <v>214398666496585.66</v>
      </c>
      <c r="G141" s="131">
        <f t="shared" si="48"/>
        <v>387.49999609070414</v>
      </c>
      <c r="H141" s="132">
        <f t="shared" si="47"/>
        <v>0.99997001913457884</v>
      </c>
      <c r="I141" s="144">
        <f t="shared" si="44"/>
        <v>16.170136132461842</v>
      </c>
      <c r="J141" s="134">
        <f t="shared" si="43"/>
        <v>689067866217858.38</v>
      </c>
      <c r="K141" s="131">
        <f t="shared" si="49"/>
        <v>387.50000700110922</v>
      </c>
      <c r="L141" s="132">
        <f t="shared" si="45"/>
        <v>0.99998901274784802</v>
      </c>
      <c r="N141" s="165" t="s">
        <v>593</v>
      </c>
      <c r="O141" s="100">
        <f t="shared" si="50"/>
        <v>0</v>
      </c>
      <c r="P141" s="96">
        <v>0</v>
      </c>
      <c r="Q141" s="96" t="e">
        <f t="shared" si="46"/>
        <v>#DIV/0!</v>
      </c>
      <c r="R141" s="100">
        <f t="shared" si="51"/>
        <v>0</v>
      </c>
      <c r="S141" s="96">
        <v>0</v>
      </c>
      <c r="T141" s="96" t="e">
        <f t="shared" si="32"/>
        <v>#DIV/0!</v>
      </c>
      <c r="U141" s="100">
        <f t="shared" si="52"/>
        <v>0</v>
      </c>
      <c r="V141" s="96">
        <v>0</v>
      </c>
      <c r="W141" s="96" t="e">
        <f t="shared" si="34"/>
        <v>#DIV/0!</v>
      </c>
      <c r="X141" s="100">
        <f t="shared" si="53"/>
        <v>0</v>
      </c>
      <c r="Y141" s="96">
        <v>0</v>
      </c>
      <c r="Z141" s="96" t="e">
        <f t="shared" si="36"/>
        <v>#DIV/0!</v>
      </c>
      <c r="AA141" s="100">
        <f t="shared" si="54"/>
        <v>0</v>
      </c>
      <c r="AB141" s="96">
        <v>0</v>
      </c>
      <c r="AC141" s="96" t="e">
        <f t="shared" si="38"/>
        <v>#DIV/0!</v>
      </c>
      <c r="AD141" s="100">
        <f t="shared" si="55"/>
        <v>0</v>
      </c>
      <c r="AE141" s="96">
        <v>0</v>
      </c>
      <c r="AF141" s="96" t="e">
        <f t="shared" si="40"/>
        <v>#DIV/0!</v>
      </c>
      <c r="AG141" s="100">
        <f t="shared" si="56"/>
        <v>0</v>
      </c>
      <c r="AH141" s="96">
        <v>0</v>
      </c>
      <c r="AI141" s="109" t="e">
        <f t="shared" si="42"/>
        <v>#DIV/0!</v>
      </c>
    </row>
    <row r="142" spans="2:35" ht="15" outlineLevel="1">
      <c r="B142" s="165" t="s">
        <v>594</v>
      </c>
      <c r="C142" s="138">
        <f>'[2]Notes on MCCPs and LCCPs'!I47</f>
        <v>-10.218514403978368</v>
      </c>
      <c r="D142" s="171">
        <f>'[2]Notes on MCCPs and LCCPs'!J47</f>
        <v>7953.5930789257745</v>
      </c>
      <c r="E142" s="129">
        <f>'[2]Notes on MCCPs and LCCPs'!K47</f>
        <v>16.4579674975</v>
      </c>
      <c r="F142" s="169">
        <f>10^'[2]Notes on MCCPs and LCCPs'!P47</f>
        <v>441853365564855.5</v>
      </c>
      <c r="G142" s="131">
        <f t="shared" si="48"/>
        <v>387.50000391102969</v>
      </c>
      <c r="H142" s="132">
        <f t="shared" si="47"/>
        <v>0.99999433682426286</v>
      </c>
      <c r="I142" s="144">
        <f t="shared" si="44"/>
        <v>16.912964630392349</v>
      </c>
      <c r="J142" s="134">
        <f t="shared" si="43"/>
        <v>5275066150668192</v>
      </c>
      <c r="K142" s="131">
        <f t="shared" si="49"/>
        <v>387.49997856734291</v>
      </c>
      <c r="L142" s="132">
        <f t="shared" si="45"/>
        <v>0.99999801361008056</v>
      </c>
      <c r="N142" s="165" t="s">
        <v>594</v>
      </c>
      <c r="O142" s="100">
        <f t="shared" si="50"/>
        <v>0</v>
      </c>
      <c r="P142" s="96">
        <v>0</v>
      </c>
      <c r="Q142" s="96" t="e">
        <f t="shared" si="46"/>
        <v>#DIV/0!</v>
      </c>
      <c r="R142" s="100">
        <f t="shared" si="51"/>
        <v>0</v>
      </c>
      <c r="S142" s="96">
        <v>0</v>
      </c>
      <c r="T142" s="96" t="e">
        <f t="shared" si="32"/>
        <v>#DIV/0!</v>
      </c>
      <c r="U142" s="100">
        <f t="shared" si="52"/>
        <v>0</v>
      </c>
      <c r="V142" s="96">
        <v>0</v>
      </c>
      <c r="W142" s="96" t="e">
        <f t="shared" si="34"/>
        <v>#DIV/0!</v>
      </c>
      <c r="X142" s="100">
        <f t="shared" si="53"/>
        <v>0</v>
      </c>
      <c r="Y142" s="96">
        <v>0</v>
      </c>
      <c r="Z142" s="96" t="e">
        <f t="shared" si="36"/>
        <v>#DIV/0!</v>
      </c>
      <c r="AA142" s="100">
        <f t="shared" si="54"/>
        <v>0</v>
      </c>
      <c r="AB142" s="96">
        <v>0</v>
      </c>
      <c r="AC142" s="96" t="e">
        <f t="shared" si="38"/>
        <v>#DIV/0!</v>
      </c>
      <c r="AD142" s="100">
        <f t="shared" si="55"/>
        <v>0</v>
      </c>
      <c r="AE142" s="96">
        <v>0</v>
      </c>
      <c r="AF142" s="96" t="e">
        <f t="shared" si="40"/>
        <v>#DIV/0!</v>
      </c>
      <c r="AG142" s="100">
        <f t="shared" si="56"/>
        <v>0</v>
      </c>
      <c r="AH142" s="96">
        <v>0</v>
      </c>
      <c r="AI142" s="109" t="e">
        <f t="shared" si="42"/>
        <v>#DIV/0!</v>
      </c>
    </row>
    <row r="143" spans="2:35" ht="15" outlineLevel="1">
      <c r="B143" s="165" t="s">
        <v>595</v>
      </c>
      <c r="C143" s="138">
        <f>'[2]Notes on MCCPs and LCCPs'!I48</f>
        <v>-10.585395687820228</v>
      </c>
      <c r="D143" s="171">
        <f>'[2]Notes on MCCPs and LCCPs'!J48</f>
        <v>8264.8688721946</v>
      </c>
      <c r="E143" s="129">
        <f>'[2]Notes on MCCPs and LCCPs'!K48</f>
        <v>17.135110340000001</v>
      </c>
      <c r="F143" s="169">
        <f>10^'[2]Notes on MCCPs and LCCPs'!P48</f>
        <v>3006212109195360.5</v>
      </c>
      <c r="G143" s="131">
        <f t="shared" si="48"/>
        <v>387.49997700723651</v>
      </c>
      <c r="H143" s="132">
        <f t="shared" si="47"/>
        <v>0.99999880897976945</v>
      </c>
      <c r="I143" s="144">
        <f t="shared" si="44"/>
        <v>17.607914468054243</v>
      </c>
      <c r="J143" s="134">
        <f t="shared" si="43"/>
        <v>3.5417525640581824E+16</v>
      </c>
      <c r="K143" s="131">
        <f t="shared" si="49"/>
        <v>387.50016935342666</v>
      </c>
      <c r="L143" s="132">
        <f t="shared" si="45"/>
        <v>0.99999959902679358</v>
      </c>
      <c r="N143" s="165" t="s">
        <v>595</v>
      </c>
      <c r="O143" s="100">
        <f t="shared" si="50"/>
        <v>0</v>
      </c>
      <c r="P143" s="96">
        <v>0</v>
      </c>
      <c r="Q143" s="96" t="e">
        <f t="shared" si="46"/>
        <v>#DIV/0!</v>
      </c>
      <c r="R143" s="100">
        <f t="shared" si="51"/>
        <v>0</v>
      </c>
      <c r="S143" s="96">
        <v>0</v>
      </c>
      <c r="T143" s="96" t="e">
        <f t="shared" si="32"/>
        <v>#DIV/0!</v>
      </c>
      <c r="U143" s="100">
        <f t="shared" si="52"/>
        <v>0</v>
      </c>
      <c r="V143" s="96">
        <v>0</v>
      </c>
      <c r="W143" s="96" t="e">
        <f t="shared" si="34"/>
        <v>#DIV/0!</v>
      </c>
      <c r="X143" s="100">
        <f t="shared" si="53"/>
        <v>0</v>
      </c>
      <c r="Y143" s="96">
        <v>0</v>
      </c>
      <c r="Z143" s="96" t="e">
        <f t="shared" si="36"/>
        <v>#DIV/0!</v>
      </c>
      <c r="AA143" s="100">
        <f t="shared" si="54"/>
        <v>0</v>
      </c>
      <c r="AB143" s="96">
        <v>0</v>
      </c>
      <c r="AC143" s="96" t="e">
        <f t="shared" si="38"/>
        <v>#DIV/0!</v>
      </c>
      <c r="AD143" s="100">
        <f t="shared" si="55"/>
        <v>0</v>
      </c>
      <c r="AE143" s="96">
        <v>0</v>
      </c>
      <c r="AF143" s="96" t="e">
        <f t="shared" si="40"/>
        <v>#DIV/0!</v>
      </c>
      <c r="AG143" s="100">
        <f t="shared" si="56"/>
        <v>0</v>
      </c>
      <c r="AH143" s="96">
        <v>0</v>
      </c>
      <c r="AI143" s="109" t="e">
        <f t="shared" si="42"/>
        <v>#DIV/0!</v>
      </c>
    </row>
    <row r="144" spans="2:35" ht="15.75" outlineLevel="1" thickBot="1">
      <c r="B144" s="176" t="s">
        <v>596</v>
      </c>
      <c r="C144" s="135">
        <f>'[2]Notes on MCCPs and LCCPs'!I49</f>
        <v>-10.646127169601211</v>
      </c>
      <c r="D144" s="177">
        <f>'[2]Notes on MCCPs and LCCPs'!J49</f>
        <v>8316.3957311551003</v>
      </c>
      <c r="E144" s="178">
        <f>'[2]Notes on MCCPs and LCCPs'!K49</f>
        <v>17.247200790000001</v>
      </c>
      <c r="F144" s="179">
        <f>10^'[2]Notes on MCCPs and LCCPs'!P49</f>
        <v>1307982880674964.5</v>
      </c>
      <c r="G144" s="136">
        <f t="shared" si="48"/>
        <v>387.4999913787388</v>
      </c>
      <c r="H144" s="137">
        <f t="shared" si="47"/>
        <v>0.99999907991318748</v>
      </c>
      <c r="I144" s="180">
        <f t="shared" si="44"/>
        <v>17.722952588731044</v>
      </c>
      <c r="J144" s="130">
        <f t="shared" si="43"/>
        <v>4.854154337629884E+16</v>
      </c>
      <c r="K144" s="136">
        <f t="shared" si="49"/>
        <v>387.4998769960884</v>
      </c>
      <c r="L144" s="137">
        <f t="shared" si="45"/>
        <v>0.99999969233558117</v>
      </c>
      <c r="N144" s="176" t="s">
        <v>596</v>
      </c>
      <c r="O144" s="101">
        <f t="shared" si="50"/>
        <v>0</v>
      </c>
      <c r="P144" s="97">
        <v>0</v>
      </c>
      <c r="Q144" s="97" t="e">
        <f t="shared" si="46"/>
        <v>#DIV/0!</v>
      </c>
      <c r="R144" s="101">
        <f t="shared" si="51"/>
        <v>0</v>
      </c>
      <c r="S144" s="97">
        <v>0</v>
      </c>
      <c r="T144" s="97" t="e">
        <f t="shared" si="32"/>
        <v>#DIV/0!</v>
      </c>
      <c r="U144" s="101">
        <f t="shared" si="52"/>
        <v>0</v>
      </c>
      <c r="V144" s="97">
        <v>0</v>
      </c>
      <c r="W144" s="97" t="e">
        <f t="shared" si="34"/>
        <v>#DIV/0!</v>
      </c>
      <c r="X144" s="101">
        <f t="shared" si="53"/>
        <v>0</v>
      </c>
      <c r="Y144" s="97">
        <v>0</v>
      </c>
      <c r="Z144" s="97" t="e">
        <f t="shared" si="36"/>
        <v>#DIV/0!</v>
      </c>
      <c r="AA144" s="101">
        <f t="shared" si="54"/>
        <v>0</v>
      </c>
      <c r="AB144" s="97">
        <v>0</v>
      </c>
      <c r="AC144" s="97" t="e">
        <f t="shared" si="38"/>
        <v>#DIV/0!</v>
      </c>
      <c r="AD144" s="101">
        <f t="shared" si="55"/>
        <v>0</v>
      </c>
      <c r="AE144" s="97">
        <v>0</v>
      </c>
      <c r="AF144" s="97" t="e">
        <f t="shared" si="40"/>
        <v>#DIV/0!</v>
      </c>
      <c r="AG144" s="101">
        <f t="shared" si="56"/>
        <v>0</v>
      </c>
      <c r="AH144" s="97">
        <v>0</v>
      </c>
      <c r="AI144" s="110" t="e">
        <f t="shared" si="42"/>
        <v>#DIV/0!</v>
      </c>
    </row>
    <row r="145" spans="2:35" ht="15" outlineLevel="1">
      <c r="B145" s="165" t="s">
        <v>597</v>
      </c>
      <c r="C145" s="183">
        <f>'[2]Notes on MCCPs and LCCPs'!I50</f>
        <v>-6.0647147350302433</v>
      </c>
      <c r="D145" s="184">
        <f>'[2]Notes on MCCPs and LCCPs'!J50</f>
        <v>4429.3541930061001</v>
      </c>
      <c r="E145" s="185">
        <f>'[2]Notes on MCCPs and LCCPs'!K50</f>
        <v>8.7914120233333328</v>
      </c>
      <c r="F145" s="182">
        <f>10^'[2]Notes on MCCPs and LCCPs'!P50</f>
        <v>325155.86337438331</v>
      </c>
      <c r="G145" s="131">
        <f t="shared" si="48"/>
        <v>67.897150840354854</v>
      </c>
      <c r="H145" s="132">
        <f t="shared" si="47"/>
        <v>3.7908148158957156E-3</v>
      </c>
      <c r="I145" s="144">
        <f t="shared" si="44"/>
        <v>9.0447998240900045</v>
      </c>
      <c r="J145" s="182">
        <f t="shared" si="43"/>
        <v>2286187.2094302</v>
      </c>
      <c r="K145" s="131">
        <f t="shared" si="49"/>
        <v>265.69696569128877</v>
      </c>
      <c r="L145" s="132">
        <f t="shared" si="45"/>
        <v>6.773577325095502E-3</v>
      </c>
      <c r="N145" s="170" t="s">
        <v>597</v>
      </c>
      <c r="O145" s="99">
        <f t="shared" si="50"/>
        <v>0</v>
      </c>
      <c r="P145" s="95">
        <v>0</v>
      </c>
      <c r="Q145" s="95" t="e">
        <f t="shared" si="46"/>
        <v>#DIV/0!</v>
      </c>
      <c r="R145" s="99">
        <f t="shared" si="51"/>
        <v>0</v>
      </c>
      <c r="S145" s="95">
        <v>0</v>
      </c>
      <c r="T145" s="95" t="e">
        <f t="shared" si="32"/>
        <v>#DIV/0!</v>
      </c>
      <c r="U145" s="99">
        <f t="shared" si="52"/>
        <v>0</v>
      </c>
      <c r="V145" s="95">
        <v>0</v>
      </c>
      <c r="W145" s="95" t="e">
        <f t="shared" si="34"/>
        <v>#DIV/0!</v>
      </c>
      <c r="X145" s="99">
        <f t="shared" si="53"/>
        <v>0</v>
      </c>
      <c r="Y145" s="95">
        <v>0</v>
      </c>
      <c r="Z145" s="95" t="e">
        <f t="shared" si="36"/>
        <v>#DIV/0!</v>
      </c>
      <c r="AA145" s="99">
        <f t="shared" si="54"/>
        <v>0</v>
      </c>
      <c r="AB145" s="95">
        <v>0</v>
      </c>
      <c r="AC145" s="95" t="e">
        <f t="shared" si="38"/>
        <v>#DIV/0!</v>
      </c>
      <c r="AD145" s="99">
        <f t="shared" si="55"/>
        <v>0</v>
      </c>
      <c r="AE145" s="95">
        <v>0</v>
      </c>
      <c r="AF145" s="95" t="e">
        <f t="shared" si="40"/>
        <v>#DIV/0!</v>
      </c>
      <c r="AG145" s="99">
        <f t="shared" si="56"/>
        <v>0</v>
      </c>
      <c r="AH145" s="95">
        <v>0</v>
      </c>
      <c r="AI145" s="108" t="e">
        <f t="shared" si="42"/>
        <v>#DIV/0!</v>
      </c>
    </row>
    <row r="146" spans="2:35" ht="15" outlineLevel="1">
      <c r="B146" s="165" t="s">
        <v>598</v>
      </c>
      <c r="C146" s="183">
        <f>'[2]Notes on MCCPs and LCCPs'!I51</f>
        <v>-6.6192808041749114</v>
      </c>
      <c r="D146" s="128">
        <f>'[2]Notes on MCCPs and LCCPs'!J51</f>
        <v>4899.8687727778752</v>
      </c>
      <c r="E146" s="185">
        <f>'[2]Notes on MCCPs and LCCPs'!K51</f>
        <v>9.8149595875000006</v>
      </c>
      <c r="F146" s="130">
        <f>10^'[2]Notes on MCCPs and LCCPs'!P51</f>
        <v>7282508.2003710559</v>
      </c>
      <c r="G146" s="131">
        <f t="shared" si="48"/>
        <v>342.20978632793896</v>
      </c>
      <c r="H146" s="132">
        <f t="shared" si="47"/>
        <v>3.8621060576050095E-2</v>
      </c>
      <c r="I146" s="144">
        <f t="shared" si="44"/>
        <v>10.095263875265223</v>
      </c>
      <c r="J146" s="134">
        <f t="shared" si="43"/>
        <v>40659685.17137897</v>
      </c>
      <c r="K146" s="131">
        <f t="shared" si="49"/>
        <v>378.819270719423</v>
      </c>
      <c r="L146" s="132">
        <f t="shared" si="45"/>
        <v>7.1150694003280349E-2</v>
      </c>
      <c r="N146" s="165" t="s">
        <v>598</v>
      </c>
      <c r="O146" s="100">
        <f t="shared" si="50"/>
        <v>0</v>
      </c>
      <c r="P146" s="96">
        <v>0</v>
      </c>
      <c r="Q146" s="96" t="e">
        <f t="shared" si="46"/>
        <v>#DIV/0!</v>
      </c>
      <c r="R146" s="100">
        <f t="shared" si="51"/>
        <v>0</v>
      </c>
      <c r="S146" s="96">
        <v>0</v>
      </c>
      <c r="T146" s="96" t="e">
        <f t="shared" si="32"/>
        <v>#DIV/0!</v>
      </c>
      <c r="U146" s="100">
        <f t="shared" si="52"/>
        <v>0</v>
      </c>
      <c r="V146" s="96">
        <v>0</v>
      </c>
      <c r="W146" s="96" t="e">
        <f t="shared" si="34"/>
        <v>#DIV/0!</v>
      </c>
      <c r="X146" s="100">
        <f t="shared" si="53"/>
        <v>0</v>
      </c>
      <c r="Y146" s="96">
        <v>0</v>
      </c>
      <c r="Z146" s="96" t="e">
        <f t="shared" si="36"/>
        <v>#DIV/0!</v>
      </c>
      <c r="AA146" s="100">
        <f t="shared" si="54"/>
        <v>0</v>
      </c>
      <c r="AB146" s="96">
        <v>0</v>
      </c>
      <c r="AC146" s="96" t="e">
        <f t="shared" si="38"/>
        <v>#DIV/0!</v>
      </c>
      <c r="AD146" s="100">
        <f t="shared" si="55"/>
        <v>0</v>
      </c>
      <c r="AE146" s="96">
        <v>0</v>
      </c>
      <c r="AF146" s="96" t="e">
        <f t="shared" si="40"/>
        <v>#DIV/0!</v>
      </c>
      <c r="AG146" s="100">
        <f t="shared" si="56"/>
        <v>0</v>
      </c>
      <c r="AH146" s="96">
        <v>0</v>
      </c>
      <c r="AI146" s="109" t="e">
        <f t="shared" si="42"/>
        <v>#DIV/0!</v>
      </c>
    </row>
    <row r="147" spans="2:35" ht="15" outlineLevel="1">
      <c r="B147" s="165" t="s">
        <v>599</v>
      </c>
      <c r="C147" s="183">
        <f>'[2]Notes on MCCPs and LCCPs'!I52</f>
        <v>-7.006221767894516</v>
      </c>
      <c r="D147" s="128">
        <f>'[2]Notes on MCCPs and LCCPs'!J52</f>
        <v>5228.1639481783741</v>
      </c>
      <c r="E147" s="185">
        <f>'[2]Notes on MCCPs and LCCPs'!K52</f>
        <v>10.529126037499999</v>
      </c>
      <c r="F147" s="130">
        <f>10^'[2]Notes on MCCPs and LCCPs'!P52</f>
        <v>66053567.705658779</v>
      </c>
      <c r="G147" s="131">
        <f t="shared" si="48"/>
        <v>382.12547687390276</v>
      </c>
      <c r="H147" s="132">
        <f t="shared" si="47"/>
        <v>0.17219616528699139</v>
      </c>
      <c r="I147" s="144">
        <f t="shared" si="44"/>
        <v>10.828210939519348</v>
      </c>
      <c r="J147" s="134">
        <f t="shared" si="43"/>
        <v>302950042.68801922</v>
      </c>
      <c r="K147" s="131">
        <f t="shared" si="49"/>
        <v>386.31960947216612</v>
      </c>
      <c r="L147" s="132">
        <f t="shared" si="45"/>
        <v>0.29287253652809514</v>
      </c>
      <c r="N147" s="165" t="s">
        <v>599</v>
      </c>
      <c r="O147" s="100">
        <f t="shared" si="50"/>
        <v>0</v>
      </c>
      <c r="P147" s="96">
        <v>0</v>
      </c>
      <c r="Q147" s="96" t="e">
        <f t="shared" si="46"/>
        <v>#DIV/0!</v>
      </c>
      <c r="R147" s="100">
        <f t="shared" si="51"/>
        <v>0</v>
      </c>
      <c r="S147" s="96">
        <v>0</v>
      </c>
      <c r="T147" s="96" t="e">
        <f t="shared" si="32"/>
        <v>#DIV/0!</v>
      </c>
      <c r="U147" s="100">
        <f t="shared" si="52"/>
        <v>0</v>
      </c>
      <c r="V147" s="96">
        <v>0</v>
      </c>
      <c r="W147" s="96" t="e">
        <f t="shared" si="34"/>
        <v>#DIV/0!</v>
      </c>
      <c r="X147" s="100">
        <f t="shared" si="53"/>
        <v>0</v>
      </c>
      <c r="Y147" s="96">
        <v>0</v>
      </c>
      <c r="Z147" s="96" t="e">
        <f t="shared" si="36"/>
        <v>#DIV/0!</v>
      </c>
      <c r="AA147" s="100">
        <f t="shared" si="54"/>
        <v>0</v>
      </c>
      <c r="AB147" s="96">
        <v>0</v>
      </c>
      <c r="AC147" s="96" t="e">
        <f t="shared" si="38"/>
        <v>#DIV/0!</v>
      </c>
      <c r="AD147" s="100">
        <f t="shared" si="55"/>
        <v>0</v>
      </c>
      <c r="AE147" s="96">
        <v>0</v>
      </c>
      <c r="AF147" s="96" t="e">
        <f t="shared" si="40"/>
        <v>#DIV/0!</v>
      </c>
      <c r="AG147" s="100">
        <f t="shared" si="56"/>
        <v>0</v>
      </c>
      <c r="AH147" s="96">
        <v>0</v>
      </c>
      <c r="AI147" s="109" t="e">
        <f t="shared" si="42"/>
        <v>#DIV/0!</v>
      </c>
    </row>
    <row r="148" spans="2:35" ht="15" outlineLevel="1">
      <c r="B148" s="165" t="s">
        <v>600</v>
      </c>
      <c r="C148" s="183">
        <f>'[2]Notes on MCCPs and LCCPs'!I53</f>
        <v>-7.5440165612653018</v>
      </c>
      <c r="D148" s="128">
        <f>'[2]Notes on MCCPs and LCCPs'!J53</f>
        <v>5684.4491507631246</v>
      </c>
      <c r="E148" s="185">
        <f>'[2]Notes on MCCPs and LCCPs'!K53</f>
        <v>11.5217193125</v>
      </c>
      <c r="F148" s="130">
        <f>10^'[2]Notes on MCCPs and LCCPs'!P53</f>
        <v>949861034.62635112</v>
      </c>
      <c r="G148" s="131">
        <f t="shared" si="48"/>
        <v>387.12300278272897</v>
      </c>
      <c r="H148" s="132">
        <f t="shared" si="47"/>
        <v>0.67159074592434842</v>
      </c>
      <c r="I148" s="144">
        <f t="shared" si="44"/>
        <v>11.846906688822109</v>
      </c>
      <c r="J148" s="134">
        <f t="shared" si="43"/>
        <v>4938771800.065485</v>
      </c>
      <c r="K148" s="131">
        <f t="shared" si="49"/>
        <v>387.4274551030594</v>
      </c>
      <c r="L148" s="132">
        <f t="shared" si="45"/>
        <v>0.81216814120586289</v>
      </c>
      <c r="N148" s="165" t="s">
        <v>600</v>
      </c>
      <c r="O148" s="100">
        <f t="shared" si="50"/>
        <v>0</v>
      </c>
      <c r="P148" s="96">
        <v>0</v>
      </c>
      <c r="Q148" s="96" t="e">
        <f t="shared" si="46"/>
        <v>#DIV/0!</v>
      </c>
      <c r="R148" s="100">
        <f t="shared" si="51"/>
        <v>0</v>
      </c>
      <c r="S148" s="96">
        <v>0</v>
      </c>
      <c r="T148" s="96" t="e">
        <f t="shared" si="32"/>
        <v>#DIV/0!</v>
      </c>
      <c r="U148" s="100">
        <f t="shared" si="52"/>
        <v>0</v>
      </c>
      <c r="V148" s="96">
        <v>0</v>
      </c>
      <c r="W148" s="96" t="e">
        <f t="shared" si="34"/>
        <v>#DIV/0!</v>
      </c>
      <c r="X148" s="100">
        <f t="shared" si="53"/>
        <v>0</v>
      </c>
      <c r="Y148" s="96">
        <v>0</v>
      </c>
      <c r="Z148" s="96" t="e">
        <f t="shared" si="36"/>
        <v>#DIV/0!</v>
      </c>
      <c r="AA148" s="100">
        <f t="shared" si="54"/>
        <v>0</v>
      </c>
      <c r="AB148" s="96">
        <v>0</v>
      </c>
      <c r="AC148" s="96" t="e">
        <f t="shared" si="38"/>
        <v>#DIV/0!</v>
      </c>
      <c r="AD148" s="100">
        <f t="shared" si="55"/>
        <v>0</v>
      </c>
      <c r="AE148" s="96">
        <v>0</v>
      </c>
      <c r="AF148" s="96" t="e">
        <f t="shared" si="40"/>
        <v>#DIV/0!</v>
      </c>
      <c r="AG148" s="100">
        <f t="shared" si="56"/>
        <v>0</v>
      </c>
      <c r="AH148" s="96">
        <v>0</v>
      </c>
      <c r="AI148" s="109" t="e">
        <f t="shared" si="42"/>
        <v>#DIV/0!</v>
      </c>
    </row>
    <row r="149" spans="2:35" ht="15" outlineLevel="1">
      <c r="B149" s="165" t="s">
        <v>601</v>
      </c>
      <c r="C149" s="183">
        <f>'[2]Notes on MCCPs and LCCPs'!I54</f>
        <v>-7.8141917737554927</v>
      </c>
      <c r="D149" s="128">
        <f>'[2]Notes on MCCPs and LCCPs'!J54</f>
        <v>5913.6758987421999</v>
      </c>
      <c r="E149" s="185">
        <f>'[2]Notes on MCCPs and LCCPs'!K54</f>
        <v>12.02037438</v>
      </c>
      <c r="F149" s="130">
        <f>10^'[2]Notes on MCCPs and LCCPs'!P54</f>
        <v>5273015037.3080292</v>
      </c>
      <c r="G149" s="131">
        <f t="shared" si="48"/>
        <v>387.4320530051682</v>
      </c>
      <c r="H149" s="132">
        <f t="shared" si="47"/>
        <v>0.86571418232706232</v>
      </c>
      <c r="I149" s="144">
        <f t="shared" si="44"/>
        <v>12.358675013698711</v>
      </c>
      <c r="J149" s="134">
        <f t="shared" si="43"/>
        <v>20073507578.401234</v>
      </c>
      <c r="K149" s="131">
        <f t="shared" si="49"/>
        <v>387.48214978590119</v>
      </c>
      <c r="L149" s="132">
        <f t="shared" si="45"/>
        <v>0.9335503456748997</v>
      </c>
      <c r="N149" s="165" t="s">
        <v>601</v>
      </c>
      <c r="O149" s="100">
        <f t="shared" si="50"/>
        <v>0</v>
      </c>
      <c r="P149" s="96">
        <v>0</v>
      </c>
      <c r="Q149" s="96" t="e">
        <f t="shared" si="46"/>
        <v>#DIV/0!</v>
      </c>
      <c r="R149" s="100">
        <f t="shared" si="51"/>
        <v>0</v>
      </c>
      <c r="S149" s="96">
        <v>0</v>
      </c>
      <c r="T149" s="96" t="e">
        <f t="shared" si="32"/>
        <v>#DIV/0!</v>
      </c>
      <c r="U149" s="100">
        <f t="shared" si="52"/>
        <v>0</v>
      </c>
      <c r="V149" s="96">
        <v>0</v>
      </c>
      <c r="W149" s="96" t="e">
        <f t="shared" si="34"/>
        <v>#DIV/0!</v>
      </c>
      <c r="X149" s="100">
        <f t="shared" si="53"/>
        <v>0</v>
      </c>
      <c r="Y149" s="96">
        <v>0</v>
      </c>
      <c r="Z149" s="96" t="e">
        <f t="shared" si="36"/>
        <v>#DIV/0!</v>
      </c>
      <c r="AA149" s="100">
        <f t="shared" si="54"/>
        <v>0</v>
      </c>
      <c r="AB149" s="96">
        <v>0</v>
      </c>
      <c r="AC149" s="96" t="e">
        <f t="shared" si="38"/>
        <v>#DIV/0!</v>
      </c>
      <c r="AD149" s="100">
        <f t="shared" si="55"/>
        <v>0</v>
      </c>
      <c r="AE149" s="96">
        <v>0</v>
      </c>
      <c r="AF149" s="96" t="e">
        <f t="shared" si="40"/>
        <v>#DIV/0!</v>
      </c>
      <c r="AG149" s="100">
        <f t="shared" si="56"/>
        <v>0</v>
      </c>
      <c r="AH149" s="96">
        <v>0</v>
      </c>
      <c r="AI149" s="109" t="e">
        <f t="shared" si="42"/>
        <v>#DIV/0!</v>
      </c>
    </row>
    <row r="150" spans="2:35" ht="15" outlineLevel="1">
      <c r="B150" s="165" t="s">
        <v>602</v>
      </c>
      <c r="C150" s="183">
        <f>'[2]Notes on MCCPs and LCCPs'!I55</f>
        <v>-8.2441230962059393</v>
      </c>
      <c r="D150" s="128">
        <f>'[2]Notes on MCCPs and LCCPs'!J55</f>
        <v>6278.4457012392995</v>
      </c>
      <c r="E150" s="185">
        <f>'[2]Notes on MCCPs and LCCPs'!K55</f>
        <v>12.813886969999999</v>
      </c>
      <c r="F150" s="130">
        <f>10^'[2]Notes on MCCPs and LCCPs'!P55</f>
        <v>53474556311.052055</v>
      </c>
      <c r="G150" s="131">
        <f t="shared" si="48"/>
        <v>387.4932991815615</v>
      </c>
      <c r="H150" s="132">
        <f t="shared" si="47"/>
        <v>0.97565338537488977</v>
      </c>
      <c r="I150" s="144">
        <f t="shared" si="44"/>
        <v>13.173054803297045</v>
      </c>
      <c r="J150" s="134">
        <f t="shared" si="43"/>
        <v>186954195577.46347</v>
      </c>
      <c r="K150" s="131">
        <f t="shared" si="49"/>
        <v>387.49808334573191</v>
      </c>
      <c r="L150" s="132">
        <f t="shared" si="45"/>
        <v>0.98920404474663293</v>
      </c>
      <c r="N150" s="165" t="s">
        <v>602</v>
      </c>
      <c r="O150" s="100">
        <f t="shared" si="50"/>
        <v>0</v>
      </c>
      <c r="P150" s="96">
        <v>0</v>
      </c>
      <c r="Q150" s="96" t="e">
        <f t="shared" si="46"/>
        <v>#DIV/0!</v>
      </c>
      <c r="R150" s="100">
        <f t="shared" si="51"/>
        <v>0</v>
      </c>
      <c r="S150" s="96">
        <v>0</v>
      </c>
      <c r="T150" s="96" t="e">
        <f t="shared" si="32"/>
        <v>#DIV/0!</v>
      </c>
      <c r="U150" s="100">
        <f t="shared" si="52"/>
        <v>0</v>
      </c>
      <c r="V150" s="96">
        <v>0</v>
      </c>
      <c r="W150" s="96" t="e">
        <f t="shared" si="34"/>
        <v>#DIV/0!</v>
      </c>
      <c r="X150" s="100">
        <f t="shared" si="53"/>
        <v>0</v>
      </c>
      <c r="Y150" s="96">
        <v>0</v>
      </c>
      <c r="Z150" s="96" t="e">
        <f t="shared" si="36"/>
        <v>#DIV/0!</v>
      </c>
      <c r="AA150" s="100">
        <f t="shared" si="54"/>
        <v>0</v>
      </c>
      <c r="AB150" s="96">
        <v>0</v>
      </c>
      <c r="AC150" s="96" t="e">
        <f t="shared" si="38"/>
        <v>#DIV/0!</v>
      </c>
      <c r="AD150" s="100">
        <f t="shared" si="55"/>
        <v>0</v>
      </c>
      <c r="AE150" s="96">
        <v>0</v>
      </c>
      <c r="AF150" s="96" t="e">
        <f t="shared" si="40"/>
        <v>#DIV/0!</v>
      </c>
      <c r="AG150" s="100">
        <f t="shared" si="56"/>
        <v>0</v>
      </c>
      <c r="AH150" s="96">
        <v>0</v>
      </c>
      <c r="AI150" s="109" t="e">
        <f t="shared" si="42"/>
        <v>#DIV/0!</v>
      </c>
    </row>
    <row r="151" spans="2:35" ht="15" outlineLevel="1">
      <c r="B151" s="165" t="s">
        <v>603</v>
      </c>
      <c r="C151" s="183">
        <f>'[2]Notes on MCCPs and LCCPs'!I56</f>
        <v>-8.6651928714588298</v>
      </c>
      <c r="D151" s="128">
        <f>'[2]Notes on MCCPs and LCCPs'!J56</f>
        <v>6635.6970358968247</v>
      </c>
      <c r="E151" s="185">
        <f>'[2]Notes on MCCPs and LCCPs'!K56</f>
        <v>13.5910440425</v>
      </c>
      <c r="F151" s="130">
        <f>10^'[2]Notes on MCCPs and LCCPs'!P56</f>
        <v>505760257758.0802</v>
      </c>
      <c r="G151" s="131">
        <f t="shared" si="48"/>
        <v>387.49929150267945</v>
      </c>
      <c r="H151" s="132">
        <f t="shared" si="47"/>
        <v>0.995848745743806</v>
      </c>
      <c r="I151" s="144">
        <f t="shared" si="44"/>
        <v>13.970648970249597</v>
      </c>
      <c r="J151" s="134">
        <f t="shared" si="43"/>
        <v>1662923514954.2297</v>
      </c>
      <c r="K151" s="131">
        <f t="shared" si="49"/>
        <v>387.49978453273064</v>
      </c>
      <c r="L151" s="132">
        <f t="shared" si="45"/>
        <v>0.99826369385675151</v>
      </c>
      <c r="N151" s="165" t="s">
        <v>603</v>
      </c>
      <c r="O151" s="100">
        <f t="shared" si="50"/>
        <v>0</v>
      </c>
      <c r="P151" s="96">
        <v>0</v>
      </c>
      <c r="Q151" s="96" t="e">
        <f t="shared" si="46"/>
        <v>#DIV/0!</v>
      </c>
      <c r="R151" s="100">
        <f t="shared" si="51"/>
        <v>0</v>
      </c>
      <c r="S151" s="96">
        <v>0</v>
      </c>
      <c r="T151" s="96" t="e">
        <f t="shared" si="32"/>
        <v>#DIV/0!</v>
      </c>
      <c r="U151" s="100">
        <f t="shared" si="52"/>
        <v>0</v>
      </c>
      <c r="V151" s="96">
        <v>0</v>
      </c>
      <c r="W151" s="96" t="e">
        <f t="shared" si="34"/>
        <v>#DIV/0!</v>
      </c>
      <c r="X151" s="100">
        <f t="shared" si="53"/>
        <v>0</v>
      </c>
      <c r="Y151" s="96">
        <v>0</v>
      </c>
      <c r="Z151" s="96" t="e">
        <f t="shared" si="36"/>
        <v>#DIV/0!</v>
      </c>
      <c r="AA151" s="100">
        <f t="shared" si="54"/>
        <v>0</v>
      </c>
      <c r="AB151" s="96">
        <v>0</v>
      </c>
      <c r="AC151" s="96" t="e">
        <f t="shared" si="38"/>
        <v>#DIV/0!</v>
      </c>
      <c r="AD151" s="100">
        <f t="shared" si="55"/>
        <v>0</v>
      </c>
      <c r="AE151" s="96">
        <v>0</v>
      </c>
      <c r="AF151" s="96" t="e">
        <f t="shared" si="40"/>
        <v>#DIV/0!</v>
      </c>
      <c r="AG151" s="100">
        <f t="shared" si="56"/>
        <v>0</v>
      </c>
      <c r="AH151" s="96">
        <v>0</v>
      </c>
      <c r="AI151" s="109" t="e">
        <f t="shared" si="42"/>
        <v>#DIV/0!</v>
      </c>
    </row>
    <row r="152" spans="2:35" ht="15" outlineLevel="1">
      <c r="B152" s="165" t="s">
        <v>604</v>
      </c>
      <c r="C152" s="183">
        <f>'[2]Notes on MCCPs and LCCPs'!I57</f>
        <v>-8.7198156529874247</v>
      </c>
      <c r="D152" s="128">
        <f>'[2]Notes on MCCPs and LCCPs'!J57</f>
        <v>6682.0410452526994</v>
      </c>
      <c r="E152" s="185">
        <f>'[2]Notes on MCCPs and LCCPs'!K57</f>
        <v>13.691859829999999</v>
      </c>
      <c r="F152" s="130">
        <f>10^'[2]Notes on MCCPs and LCCPs'!P57</f>
        <v>579554480031.55396</v>
      </c>
      <c r="G152" s="131">
        <f t="shared" si="48"/>
        <v>387.49938172597382</v>
      </c>
      <c r="H152" s="132">
        <f t="shared" si="47"/>
        <v>0.99670589685736577</v>
      </c>
      <c r="I152" s="144">
        <f t="shared" si="44"/>
        <v>14.074115935798861</v>
      </c>
      <c r="J152" s="134">
        <f t="shared" si="43"/>
        <v>2207994379746.9736</v>
      </c>
      <c r="K152" s="131">
        <f t="shared" si="49"/>
        <v>387.49983771919079</v>
      </c>
      <c r="L152" s="132">
        <f t="shared" si="45"/>
        <v>0.99863126548513348</v>
      </c>
      <c r="N152" s="165" t="s">
        <v>604</v>
      </c>
      <c r="O152" s="100">
        <f t="shared" si="50"/>
        <v>0</v>
      </c>
      <c r="P152" s="96">
        <v>0</v>
      </c>
      <c r="Q152" s="96" t="e">
        <f t="shared" si="46"/>
        <v>#DIV/0!</v>
      </c>
      <c r="R152" s="100">
        <f t="shared" si="51"/>
        <v>0</v>
      </c>
      <c r="S152" s="96">
        <v>0</v>
      </c>
      <c r="T152" s="96" t="e">
        <f t="shared" si="32"/>
        <v>#DIV/0!</v>
      </c>
      <c r="U152" s="100">
        <f t="shared" si="52"/>
        <v>0</v>
      </c>
      <c r="V152" s="96">
        <v>0</v>
      </c>
      <c r="W152" s="96" t="e">
        <f t="shared" si="34"/>
        <v>#DIV/0!</v>
      </c>
      <c r="X152" s="100">
        <f t="shared" si="53"/>
        <v>0</v>
      </c>
      <c r="Y152" s="96">
        <v>0</v>
      </c>
      <c r="Z152" s="96" t="e">
        <f t="shared" si="36"/>
        <v>#DIV/0!</v>
      </c>
      <c r="AA152" s="100">
        <f t="shared" si="54"/>
        <v>0</v>
      </c>
      <c r="AB152" s="96">
        <v>0</v>
      </c>
      <c r="AC152" s="96" t="e">
        <f t="shared" si="38"/>
        <v>#DIV/0!</v>
      </c>
      <c r="AD152" s="100">
        <f t="shared" si="55"/>
        <v>0</v>
      </c>
      <c r="AE152" s="96">
        <v>0</v>
      </c>
      <c r="AF152" s="96" t="e">
        <f t="shared" si="40"/>
        <v>#DIV/0!</v>
      </c>
      <c r="AG152" s="100">
        <f t="shared" si="56"/>
        <v>0</v>
      </c>
      <c r="AH152" s="96">
        <v>0</v>
      </c>
      <c r="AI152" s="109" t="e">
        <f t="shared" si="42"/>
        <v>#DIV/0!</v>
      </c>
    </row>
    <row r="153" spans="2:35" ht="15" outlineLevel="1">
      <c r="B153" s="165" t="s">
        <v>605</v>
      </c>
      <c r="C153" s="183">
        <f>'[2]Notes on MCCPs and LCCPs'!I58</f>
        <v>-8.7964757007273207</v>
      </c>
      <c r="D153" s="128">
        <f>'[2]Notes on MCCPs and LCCPs'!J58</f>
        <v>6747.0822948972245</v>
      </c>
      <c r="E153" s="185">
        <f>'[2]Notes on MCCPs and LCCPs'!K58</f>
        <v>13.833349202499999</v>
      </c>
      <c r="F153" s="130">
        <f>10^'[2]Notes on MCCPs and LCCPs'!P58</f>
        <v>1491305286320.6443</v>
      </c>
      <c r="G153" s="131">
        <f t="shared" si="48"/>
        <v>387.49975971438027</v>
      </c>
      <c r="H153" s="132">
        <f t="shared" si="47"/>
        <v>0.997619622831044</v>
      </c>
      <c r="I153" s="144">
        <f t="shared" si="44"/>
        <v>14.219326089814125</v>
      </c>
      <c r="J153" s="134">
        <f t="shared" si="43"/>
        <v>3286987457323.3394</v>
      </c>
      <c r="K153" s="131">
        <f t="shared" si="49"/>
        <v>387.49989094969868</v>
      </c>
      <c r="L153" s="132">
        <f t="shared" si="45"/>
        <v>0.99901988273921183</v>
      </c>
      <c r="N153" s="165" t="s">
        <v>605</v>
      </c>
      <c r="O153" s="100">
        <f t="shared" si="50"/>
        <v>0</v>
      </c>
      <c r="P153" s="96">
        <v>0</v>
      </c>
      <c r="Q153" s="96" t="e">
        <f t="shared" si="46"/>
        <v>#DIV/0!</v>
      </c>
      <c r="R153" s="100">
        <f t="shared" si="51"/>
        <v>0</v>
      </c>
      <c r="S153" s="96">
        <v>0</v>
      </c>
      <c r="T153" s="96" t="e">
        <f t="shared" si="32"/>
        <v>#DIV/0!</v>
      </c>
      <c r="U153" s="100">
        <f t="shared" si="52"/>
        <v>0</v>
      </c>
      <c r="V153" s="96">
        <v>0</v>
      </c>
      <c r="W153" s="96" t="e">
        <f t="shared" si="34"/>
        <v>#DIV/0!</v>
      </c>
      <c r="X153" s="100">
        <f t="shared" si="53"/>
        <v>0</v>
      </c>
      <c r="Y153" s="96">
        <v>0</v>
      </c>
      <c r="Z153" s="96" t="e">
        <f t="shared" si="36"/>
        <v>#DIV/0!</v>
      </c>
      <c r="AA153" s="100">
        <f t="shared" si="54"/>
        <v>0</v>
      </c>
      <c r="AB153" s="96">
        <v>0</v>
      </c>
      <c r="AC153" s="96" t="e">
        <f t="shared" si="38"/>
        <v>#DIV/0!</v>
      </c>
      <c r="AD153" s="100">
        <f t="shared" si="55"/>
        <v>0</v>
      </c>
      <c r="AE153" s="96">
        <v>0</v>
      </c>
      <c r="AF153" s="96" t="e">
        <f t="shared" si="40"/>
        <v>#DIV/0!</v>
      </c>
      <c r="AG153" s="100">
        <f t="shared" si="56"/>
        <v>0</v>
      </c>
      <c r="AH153" s="96">
        <v>0</v>
      </c>
      <c r="AI153" s="109" t="e">
        <f t="shared" si="42"/>
        <v>#DIV/0!</v>
      </c>
    </row>
    <row r="154" spans="2:35" ht="15" outlineLevel="1">
      <c r="B154" s="165" t="s">
        <v>606</v>
      </c>
      <c r="C154" s="183">
        <f>'[2]Notes on MCCPs and LCCPs'!I59</f>
        <v>-9.2272355421430525</v>
      </c>
      <c r="D154" s="128">
        <f>'[2]Notes on MCCPs and LCCPs'!J59</f>
        <v>7112.555043850075</v>
      </c>
      <c r="E154" s="185">
        <f>'[2]Notes on MCCPs and LCCPs'!K59</f>
        <v>14.6283909675</v>
      </c>
      <c r="F154" s="130">
        <f>10^'[2]Notes on MCCPs and LCCPs'!P59</f>
        <v>6511373644391.8369</v>
      </c>
      <c r="G154" s="131">
        <f t="shared" si="48"/>
        <v>387.49994504099135</v>
      </c>
      <c r="H154" s="132">
        <f t="shared" si="47"/>
        <v>0.99961763957172112</v>
      </c>
      <c r="I154" s="144">
        <f t="shared" si="44"/>
        <v>15.035275267510965</v>
      </c>
      <c r="J154" s="134">
        <f t="shared" si="43"/>
        <v>30745217402989.027</v>
      </c>
      <c r="K154" s="131">
        <f t="shared" si="49"/>
        <v>387.49998809170665</v>
      </c>
      <c r="L154" s="132">
        <f t="shared" si="45"/>
        <v>0.9998501386504236</v>
      </c>
      <c r="N154" s="165" t="s">
        <v>606</v>
      </c>
      <c r="O154" s="100">
        <f t="shared" si="50"/>
        <v>0</v>
      </c>
      <c r="P154" s="96">
        <v>0</v>
      </c>
      <c r="Q154" s="96" t="e">
        <f t="shared" si="46"/>
        <v>#DIV/0!</v>
      </c>
      <c r="R154" s="100">
        <f t="shared" si="51"/>
        <v>0</v>
      </c>
      <c r="S154" s="96">
        <v>0</v>
      </c>
      <c r="T154" s="96" t="e">
        <f t="shared" si="32"/>
        <v>#DIV/0!</v>
      </c>
      <c r="U154" s="100">
        <f t="shared" si="52"/>
        <v>0</v>
      </c>
      <c r="V154" s="96">
        <v>0</v>
      </c>
      <c r="W154" s="96" t="e">
        <f t="shared" si="34"/>
        <v>#DIV/0!</v>
      </c>
      <c r="X154" s="100">
        <f t="shared" si="53"/>
        <v>0</v>
      </c>
      <c r="Y154" s="96">
        <v>0</v>
      </c>
      <c r="Z154" s="96" t="e">
        <f t="shared" si="36"/>
        <v>#DIV/0!</v>
      </c>
      <c r="AA154" s="100">
        <f t="shared" si="54"/>
        <v>0</v>
      </c>
      <c r="AB154" s="96">
        <v>0</v>
      </c>
      <c r="AC154" s="96" t="e">
        <f t="shared" si="38"/>
        <v>#DIV/0!</v>
      </c>
      <c r="AD154" s="100">
        <f t="shared" si="55"/>
        <v>0</v>
      </c>
      <c r="AE154" s="96">
        <v>0</v>
      </c>
      <c r="AF154" s="96" t="e">
        <f t="shared" si="40"/>
        <v>#DIV/0!</v>
      </c>
      <c r="AG154" s="100">
        <f t="shared" si="56"/>
        <v>0</v>
      </c>
      <c r="AH154" s="96">
        <v>0</v>
      </c>
      <c r="AI154" s="109" t="e">
        <f t="shared" si="42"/>
        <v>#DIV/0!</v>
      </c>
    </row>
    <row r="155" spans="2:35" ht="15" outlineLevel="1">
      <c r="B155" s="165" t="s">
        <v>607</v>
      </c>
      <c r="C155" s="183">
        <f>'[2]Notes on MCCPs and LCCPs'!I60</f>
        <v>-9.3903386441437178</v>
      </c>
      <c r="D155" s="128">
        <f>'[2]Notes on MCCPs and LCCPs'!J60</f>
        <v>7250.9378115078243</v>
      </c>
      <c r="E155" s="185">
        <f>'[2]Notes on MCCPs and LCCPs'!K60</f>
        <v>14.9294259425</v>
      </c>
      <c r="F155" s="130">
        <f>10^'[2]Notes on MCCPs and LCCPs'!P60</f>
        <v>13678329846523.166</v>
      </c>
      <c r="G155" s="131">
        <f t="shared" si="48"/>
        <v>387.49997387368683</v>
      </c>
      <c r="H155" s="132">
        <f t="shared" si="47"/>
        <v>0.99980878542093177</v>
      </c>
      <c r="I155" s="144">
        <f t="shared" si="44"/>
        <v>15.344226634750449</v>
      </c>
      <c r="J155" s="134">
        <f t="shared" si="43"/>
        <v>71685232038996.813</v>
      </c>
      <c r="K155" s="131">
        <f t="shared" si="49"/>
        <v>387.4999948426626</v>
      </c>
      <c r="L155" s="132">
        <f t="shared" si="45"/>
        <v>0.99992641803126436</v>
      </c>
      <c r="N155" s="165" t="s">
        <v>607</v>
      </c>
      <c r="O155" s="100">
        <f t="shared" si="50"/>
        <v>0</v>
      </c>
      <c r="P155" s="96">
        <v>0</v>
      </c>
      <c r="Q155" s="96" t="e">
        <f t="shared" si="46"/>
        <v>#DIV/0!</v>
      </c>
      <c r="R155" s="100">
        <f t="shared" si="51"/>
        <v>0</v>
      </c>
      <c r="S155" s="96">
        <v>0</v>
      </c>
      <c r="T155" s="96" t="e">
        <f t="shared" si="32"/>
        <v>#DIV/0!</v>
      </c>
      <c r="U155" s="100">
        <f t="shared" si="52"/>
        <v>0</v>
      </c>
      <c r="V155" s="96">
        <v>0</v>
      </c>
      <c r="W155" s="96" t="e">
        <f t="shared" si="34"/>
        <v>#DIV/0!</v>
      </c>
      <c r="X155" s="100">
        <f t="shared" si="53"/>
        <v>0</v>
      </c>
      <c r="Y155" s="96">
        <v>0</v>
      </c>
      <c r="Z155" s="96" t="e">
        <f t="shared" si="36"/>
        <v>#DIV/0!</v>
      </c>
      <c r="AA155" s="100">
        <f t="shared" si="54"/>
        <v>0</v>
      </c>
      <c r="AB155" s="96">
        <v>0</v>
      </c>
      <c r="AC155" s="96" t="e">
        <f t="shared" si="38"/>
        <v>#DIV/0!</v>
      </c>
      <c r="AD155" s="100">
        <f t="shared" si="55"/>
        <v>0</v>
      </c>
      <c r="AE155" s="96">
        <v>0</v>
      </c>
      <c r="AF155" s="96" t="e">
        <f t="shared" si="40"/>
        <v>#DIV/0!</v>
      </c>
      <c r="AG155" s="100">
        <f t="shared" si="56"/>
        <v>0</v>
      </c>
      <c r="AH155" s="96">
        <v>0</v>
      </c>
      <c r="AI155" s="109" t="e">
        <f t="shared" si="42"/>
        <v>#DIV/0!</v>
      </c>
    </row>
    <row r="156" spans="2:35" ht="15" outlineLevel="1">
      <c r="B156" s="165" t="s">
        <v>608</v>
      </c>
      <c r="C156" s="183">
        <f>'[2]Notes on MCCPs and LCCPs'!I61</f>
        <v>-9.7511090144482644</v>
      </c>
      <c r="D156" s="128">
        <f>'[2]Notes on MCCPs and LCCPs'!J61</f>
        <v>7557.0288773383745</v>
      </c>
      <c r="E156" s="185">
        <f>'[2]Notes on MCCPs and LCCPs'!K61</f>
        <v>15.5952900375</v>
      </c>
      <c r="F156" s="130">
        <f>10^'[2]Notes on MCCPs and LCCPs'!P61</f>
        <v>107125349006123.42</v>
      </c>
      <c r="G156" s="131">
        <f t="shared" si="48"/>
        <v>387.49999715244184</v>
      </c>
      <c r="H156" s="132">
        <f t="shared" si="47"/>
        <v>0.99995872167834976</v>
      </c>
      <c r="I156" s="144">
        <f t="shared" si="44"/>
        <v>16.027601124860539</v>
      </c>
      <c r="J156" s="134">
        <f t="shared" si="43"/>
        <v>466278444054229</v>
      </c>
      <c r="K156" s="131">
        <f t="shared" si="49"/>
        <v>387.49999651700654</v>
      </c>
      <c r="L156" s="132">
        <f t="shared" si="45"/>
        <v>0.99998474464756126</v>
      </c>
      <c r="N156" s="165" t="s">
        <v>608</v>
      </c>
      <c r="O156" s="100">
        <f t="shared" si="50"/>
        <v>0</v>
      </c>
      <c r="P156" s="96">
        <v>0</v>
      </c>
      <c r="Q156" s="96" t="e">
        <f t="shared" si="46"/>
        <v>#DIV/0!</v>
      </c>
      <c r="R156" s="100">
        <f t="shared" si="51"/>
        <v>0</v>
      </c>
      <c r="S156" s="96">
        <v>0</v>
      </c>
      <c r="T156" s="96" t="e">
        <f t="shared" si="32"/>
        <v>#DIV/0!</v>
      </c>
      <c r="U156" s="100">
        <f t="shared" si="52"/>
        <v>0</v>
      </c>
      <c r="V156" s="96">
        <v>0</v>
      </c>
      <c r="W156" s="96" t="e">
        <f t="shared" si="34"/>
        <v>#DIV/0!</v>
      </c>
      <c r="X156" s="100">
        <f t="shared" si="53"/>
        <v>0</v>
      </c>
      <c r="Y156" s="96">
        <v>0</v>
      </c>
      <c r="Z156" s="96" t="e">
        <f t="shared" si="36"/>
        <v>#DIV/0!</v>
      </c>
      <c r="AA156" s="100">
        <f t="shared" si="54"/>
        <v>0</v>
      </c>
      <c r="AB156" s="96">
        <v>0</v>
      </c>
      <c r="AC156" s="96" t="e">
        <f t="shared" si="38"/>
        <v>#DIV/0!</v>
      </c>
      <c r="AD156" s="100">
        <f t="shared" si="55"/>
        <v>0</v>
      </c>
      <c r="AE156" s="96">
        <v>0</v>
      </c>
      <c r="AF156" s="96" t="e">
        <f t="shared" si="40"/>
        <v>#DIV/0!</v>
      </c>
      <c r="AG156" s="100">
        <f t="shared" si="56"/>
        <v>0</v>
      </c>
      <c r="AH156" s="96">
        <v>0</v>
      </c>
      <c r="AI156" s="109" t="e">
        <f t="shared" si="42"/>
        <v>#DIV/0!</v>
      </c>
    </row>
    <row r="157" spans="2:35" ht="15" outlineLevel="1">
      <c r="B157" s="165" t="s">
        <v>609</v>
      </c>
      <c r="C157" s="183">
        <f>'[2]Notes on MCCPs and LCCPs'!I62</f>
        <v>-10.50418232513081</v>
      </c>
      <c r="D157" s="128">
        <f>'[2]Notes on MCCPs and LCCPs'!J62</f>
        <v>8195.9644199683753</v>
      </c>
      <c r="E157" s="185">
        <f>'[2]Notes on MCCPs and LCCPs'!K62</f>
        <v>16.9852170375</v>
      </c>
      <c r="F157" s="130">
        <f>10^'[2]Notes on MCCPs and LCCPs'!P62</f>
        <v>4516617338035254</v>
      </c>
      <c r="G157" s="131">
        <f t="shared" si="48"/>
        <v>387.50001678507783</v>
      </c>
      <c r="H157" s="132">
        <f t="shared" si="47"/>
        <v>0.99999831805330552</v>
      </c>
      <c r="I157" s="144">
        <f t="shared" si="44"/>
        <v>17.454079383783998</v>
      </c>
      <c r="J157" s="134">
        <f t="shared" si="43"/>
        <v>2.3235630774230684E+16</v>
      </c>
      <c r="K157" s="131">
        <f t="shared" si="49"/>
        <v>387.50008603135558</v>
      </c>
      <c r="L157" s="132">
        <f t="shared" si="45"/>
        <v>0.9999994285866749</v>
      </c>
      <c r="N157" s="165" t="s">
        <v>609</v>
      </c>
      <c r="O157" s="100">
        <f t="shared" si="50"/>
        <v>0</v>
      </c>
      <c r="P157" s="96">
        <v>0</v>
      </c>
      <c r="Q157" s="96" t="e">
        <f t="shared" si="46"/>
        <v>#DIV/0!</v>
      </c>
      <c r="R157" s="100">
        <f t="shared" si="51"/>
        <v>0</v>
      </c>
      <c r="S157" s="96">
        <v>0</v>
      </c>
      <c r="T157" s="96" t="e">
        <f t="shared" si="32"/>
        <v>#DIV/0!</v>
      </c>
      <c r="U157" s="100">
        <f t="shared" si="52"/>
        <v>0</v>
      </c>
      <c r="V157" s="96">
        <v>0</v>
      </c>
      <c r="W157" s="96" t="e">
        <f t="shared" si="34"/>
        <v>#DIV/0!</v>
      </c>
      <c r="X157" s="100">
        <f t="shared" si="53"/>
        <v>0</v>
      </c>
      <c r="Y157" s="96">
        <v>0</v>
      </c>
      <c r="Z157" s="96" t="e">
        <f t="shared" si="36"/>
        <v>#DIV/0!</v>
      </c>
      <c r="AA157" s="100">
        <f t="shared" si="54"/>
        <v>0</v>
      </c>
      <c r="AB157" s="96">
        <v>0</v>
      </c>
      <c r="AC157" s="96" t="e">
        <f t="shared" si="38"/>
        <v>#DIV/0!</v>
      </c>
      <c r="AD157" s="100">
        <f t="shared" si="55"/>
        <v>0</v>
      </c>
      <c r="AE157" s="96">
        <v>0</v>
      </c>
      <c r="AF157" s="96" t="e">
        <f t="shared" si="40"/>
        <v>#DIV/0!</v>
      </c>
      <c r="AG157" s="100">
        <f t="shared" si="56"/>
        <v>0</v>
      </c>
      <c r="AH157" s="96">
        <v>0</v>
      </c>
      <c r="AI157" s="109" t="e">
        <f t="shared" si="42"/>
        <v>#DIV/0!</v>
      </c>
    </row>
    <row r="158" spans="2:35" ht="15" outlineLevel="1">
      <c r="B158" s="165" t="s">
        <v>610</v>
      </c>
      <c r="C158" s="183">
        <f>'[2]Notes on MCCPs and LCCPs'!I63</f>
        <v>-10.338947036000167</v>
      </c>
      <c r="D158" s="128">
        <f>'[2]Notes on MCCPs and LCCPs'!J63</f>
        <v>8055.7726250598243</v>
      </c>
      <c r="E158" s="185">
        <f>'[2]Notes on MCCPs and LCCPs'!K63</f>
        <v>16.6802467425</v>
      </c>
      <c r="F158" s="130">
        <f>10^'[2]Notes on MCCPs and LCCPs'!P63</f>
        <v>1054989196547442.9</v>
      </c>
      <c r="G158" s="131">
        <f t="shared" si="48"/>
        <v>387.50001046460847</v>
      </c>
      <c r="H158" s="132">
        <f t="shared" si="47"/>
        <v>0.99999660545336932</v>
      </c>
      <c r="I158" s="144">
        <f t="shared" si="44"/>
        <v>17.141089208447472</v>
      </c>
      <c r="J158" s="134">
        <f t="shared" si="43"/>
        <v>9855897041863712</v>
      </c>
      <c r="K158" s="131">
        <f t="shared" si="49"/>
        <v>387.49999404980269</v>
      </c>
      <c r="L158" s="132">
        <f t="shared" si="45"/>
        <v>0.99999882526400263</v>
      </c>
      <c r="N158" s="165" t="s">
        <v>610</v>
      </c>
      <c r="O158" s="100">
        <f t="shared" si="50"/>
        <v>0</v>
      </c>
      <c r="P158" s="96">
        <v>0</v>
      </c>
      <c r="Q158" s="96" t="e">
        <f t="shared" si="46"/>
        <v>#DIV/0!</v>
      </c>
      <c r="R158" s="100">
        <f t="shared" si="51"/>
        <v>0</v>
      </c>
      <c r="S158" s="96">
        <v>0</v>
      </c>
      <c r="T158" s="96" t="e">
        <f t="shared" si="32"/>
        <v>#DIV/0!</v>
      </c>
      <c r="U158" s="100">
        <f t="shared" si="52"/>
        <v>0</v>
      </c>
      <c r="V158" s="96">
        <v>0</v>
      </c>
      <c r="W158" s="96" t="e">
        <f t="shared" si="34"/>
        <v>#DIV/0!</v>
      </c>
      <c r="X158" s="100">
        <f t="shared" si="53"/>
        <v>0</v>
      </c>
      <c r="Y158" s="96">
        <v>0</v>
      </c>
      <c r="Z158" s="96" t="e">
        <f t="shared" si="36"/>
        <v>#DIV/0!</v>
      </c>
      <c r="AA158" s="100">
        <f t="shared" si="54"/>
        <v>0</v>
      </c>
      <c r="AB158" s="96">
        <v>0</v>
      </c>
      <c r="AC158" s="96" t="e">
        <f t="shared" si="38"/>
        <v>#DIV/0!</v>
      </c>
      <c r="AD158" s="100">
        <f t="shared" si="55"/>
        <v>0</v>
      </c>
      <c r="AE158" s="96">
        <v>0</v>
      </c>
      <c r="AF158" s="96" t="e">
        <f t="shared" si="40"/>
        <v>#DIV/0!</v>
      </c>
      <c r="AG158" s="100">
        <f t="shared" si="56"/>
        <v>0</v>
      </c>
      <c r="AH158" s="96">
        <v>0</v>
      </c>
      <c r="AI158" s="109" t="e">
        <f t="shared" si="42"/>
        <v>#DIV/0!</v>
      </c>
    </row>
    <row r="159" spans="2:35" ht="15" outlineLevel="1">
      <c r="B159" s="165" t="s">
        <v>611</v>
      </c>
      <c r="C159" s="183">
        <f>'[2]Notes on MCCPs and LCCPs'!I64</f>
        <v>-10.593918563143387</v>
      </c>
      <c r="D159" s="128">
        <f>'[2]Notes on MCCPs and LCCPs'!J64</f>
        <v>8272.0999981582008</v>
      </c>
      <c r="E159" s="185">
        <f>'[2]Notes on MCCPs and LCCPs'!K64</f>
        <v>17.150840780000003</v>
      </c>
      <c r="F159" s="130">
        <f>10^'[2]Notes on MCCPs and LCCPs'!P64</f>
        <v>833198935652219.63</v>
      </c>
      <c r="G159" s="131">
        <f t="shared" si="48"/>
        <v>387.49999032318078</v>
      </c>
      <c r="H159" s="132">
        <f t="shared" si="47"/>
        <v>0.99999885134735544</v>
      </c>
      <c r="I159" s="144">
        <f t="shared" si="44"/>
        <v>17.624058575380243</v>
      </c>
      <c r="J159" s="134">
        <f t="shared" si="43"/>
        <v>3.7019428056955624E+16</v>
      </c>
      <c r="K159" s="131">
        <f t="shared" si="49"/>
        <v>387.49968456483907</v>
      </c>
      <c r="L159" s="132">
        <f t="shared" si="45"/>
        <v>0.99999961365859713</v>
      </c>
      <c r="N159" s="165" t="s">
        <v>611</v>
      </c>
      <c r="O159" s="100">
        <f t="shared" si="50"/>
        <v>0</v>
      </c>
      <c r="P159" s="96">
        <v>0</v>
      </c>
      <c r="Q159" s="96" t="e">
        <f t="shared" si="46"/>
        <v>#DIV/0!</v>
      </c>
      <c r="R159" s="100">
        <f t="shared" si="51"/>
        <v>0</v>
      </c>
      <c r="S159" s="96">
        <v>0</v>
      </c>
      <c r="T159" s="96" t="e">
        <f t="shared" si="32"/>
        <v>#DIV/0!</v>
      </c>
      <c r="U159" s="100">
        <f t="shared" si="52"/>
        <v>0</v>
      </c>
      <c r="V159" s="96">
        <v>0</v>
      </c>
      <c r="W159" s="96" t="e">
        <f t="shared" si="34"/>
        <v>#DIV/0!</v>
      </c>
      <c r="X159" s="100">
        <f t="shared" si="53"/>
        <v>0</v>
      </c>
      <c r="Y159" s="96">
        <v>0</v>
      </c>
      <c r="Z159" s="96" t="e">
        <f t="shared" si="36"/>
        <v>#DIV/0!</v>
      </c>
      <c r="AA159" s="100">
        <f t="shared" si="54"/>
        <v>0</v>
      </c>
      <c r="AB159" s="96">
        <v>0</v>
      </c>
      <c r="AC159" s="96" t="e">
        <f t="shared" si="38"/>
        <v>#DIV/0!</v>
      </c>
      <c r="AD159" s="100">
        <f t="shared" si="55"/>
        <v>0</v>
      </c>
      <c r="AE159" s="96">
        <v>0</v>
      </c>
      <c r="AF159" s="96" t="e">
        <f t="shared" si="40"/>
        <v>#DIV/0!</v>
      </c>
      <c r="AG159" s="100">
        <f t="shared" si="56"/>
        <v>0</v>
      </c>
      <c r="AH159" s="96">
        <v>0</v>
      </c>
      <c r="AI159" s="109" t="e">
        <f t="shared" si="42"/>
        <v>#DIV/0!</v>
      </c>
    </row>
    <row r="160" spans="2:35" ht="15" outlineLevel="1">
      <c r="B160" s="165" t="s">
        <v>612</v>
      </c>
      <c r="C160" s="183">
        <f>'[2]Notes on MCCPs and LCCPs'!I65</f>
        <v>-10.765097221226231</v>
      </c>
      <c r="D160" s="128">
        <f>'[2]Notes on MCCPs and LCCPs'!J65</f>
        <v>8417.3343694170999</v>
      </c>
      <c r="E160" s="185">
        <f>'[2]Notes on MCCPs and LCCPs'!K65</f>
        <v>17.466780589999999</v>
      </c>
      <c r="F160" s="130">
        <f>10^'[2]Notes on MCCPs and LCCPs'!P65</f>
        <v>1.1780970988190154E+16</v>
      </c>
      <c r="G160" s="131">
        <f t="shared" si="48"/>
        <v>387.49994964076166</v>
      </c>
      <c r="H160" s="132">
        <f t="shared" si="47"/>
        <v>0.99999944505599436</v>
      </c>
      <c r="I160" s="144">
        <f t="shared" si="44"/>
        <v>17.94830673380396</v>
      </c>
      <c r="J160" s="134">
        <f t="shared" si="43"/>
        <v>9.0008808603887248E+16</v>
      </c>
      <c r="K160" s="131">
        <f t="shared" si="49"/>
        <v>387.49998465477825</v>
      </c>
      <c r="L160" s="132">
        <f t="shared" si="45"/>
        <v>0.99999981688531159</v>
      </c>
      <c r="N160" s="165" t="s">
        <v>612</v>
      </c>
      <c r="O160" s="100">
        <f t="shared" si="50"/>
        <v>0</v>
      </c>
      <c r="P160" s="96">
        <v>0</v>
      </c>
      <c r="Q160" s="96" t="e">
        <f t="shared" si="46"/>
        <v>#DIV/0!</v>
      </c>
      <c r="R160" s="100">
        <f t="shared" si="51"/>
        <v>0</v>
      </c>
      <c r="S160" s="96">
        <v>0</v>
      </c>
      <c r="T160" s="96" t="e">
        <f t="shared" si="32"/>
        <v>#DIV/0!</v>
      </c>
      <c r="U160" s="100">
        <f t="shared" si="52"/>
        <v>0</v>
      </c>
      <c r="V160" s="96">
        <v>0</v>
      </c>
      <c r="W160" s="96" t="e">
        <f t="shared" si="34"/>
        <v>#DIV/0!</v>
      </c>
      <c r="X160" s="100">
        <f t="shared" si="53"/>
        <v>0</v>
      </c>
      <c r="Y160" s="96">
        <v>0</v>
      </c>
      <c r="Z160" s="96" t="e">
        <f t="shared" si="36"/>
        <v>#DIV/0!</v>
      </c>
      <c r="AA160" s="100">
        <f t="shared" si="54"/>
        <v>0</v>
      </c>
      <c r="AB160" s="96">
        <v>0</v>
      </c>
      <c r="AC160" s="96" t="e">
        <f t="shared" si="38"/>
        <v>#DIV/0!</v>
      </c>
      <c r="AD160" s="100">
        <f t="shared" si="55"/>
        <v>0</v>
      </c>
      <c r="AE160" s="96">
        <v>0</v>
      </c>
      <c r="AF160" s="96" t="e">
        <f t="shared" si="40"/>
        <v>#DIV/0!</v>
      </c>
      <c r="AG160" s="100">
        <f t="shared" si="56"/>
        <v>0</v>
      </c>
      <c r="AH160" s="96">
        <v>0</v>
      </c>
      <c r="AI160" s="109" t="e">
        <f t="shared" si="42"/>
        <v>#DIV/0!</v>
      </c>
    </row>
    <row r="161" spans="2:35" ht="15.75" outlineLevel="1" thickBot="1">
      <c r="B161" s="165" t="s">
        <v>613</v>
      </c>
      <c r="C161" s="186">
        <f>'[2]Notes on MCCPs and LCCPs'!I66</f>
        <v>-11.0111786858266</v>
      </c>
      <c r="D161" s="187">
        <f>'[2]Notes on MCCPs and LCCPs'!J66</f>
        <v>8626.1190811912002</v>
      </c>
      <c r="E161" s="188">
        <f>'[2]Notes on MCCPs and LCCPs'!K66</f>
        <v>17.920966480000001</v>
      </c>
      <c r="F161" s="181">
        <f>10^'[2]Notes on MCCPs and LCCPs'!P66</f>
        <v>2.6647560680226028E+16</v>
      </c>
      <c r="G161" s="131">
        <f t="shared" si="48"/>
        <v>387.499737458033</v>
      </c>
      <c r="H161" s="132">
        <f t="shared" si="47"/>
        <v>0.99999980498705943</v>
      </c>
      <c r="I161" s="144">
        <f t="shared" si="44"/>
        <v>18.414436464066632</v>
      </c>
      <c r="J161" s="134">
        <f t="shared" si="43"/>
        <v>3.2283409296768538E+17</v>
      </c>
      <c r="K161" s="131">
        <f t="shared" si="49"/>
        <v>387.50089099060739</v>
      </c>
      <c r="L161" s="132">
        <f t="shared" si="45"/>
        <v>0.99999993739723658</v>
      </c>
      <c r="N161" s="176" t="s">
        <v>613</v>
      </c>
      <c r="O161" s="101">
        <f t="shared" si="50"/>
        <v>0</v>
      </c>
      <c r="P161" s="97">
        <v>0</v>
      </c>
      <c r="Q161" s="97" t="e">
        <f t="shared" si="46"/>
        <v>#DIV/0!</v>
      </c>
      <c r="R161" s="101">
        <f t="shared" si="51"/>
        <v>0</v>
      </c>
      <c r="S161" s="97">
        <v>0</v>
      </c>
      <c r="T161" s="97" t="e">
        <f t="shared" si="32"/>
        <v>#DIV/0!</v>
      </c>
      <c r="U161" s="101">
        <f t="shared" si="52"/>
        <v>0</v>
      </c>
      <c r="V161" s="97">
        <v>0</v>
      </c>
      <c r="W161" s="97" t="e">
        <f t="shared" si="34"/>
        <v>#DIV/0!</v>
      </c>
      <c r="X161" s="101">
        <f t="shared" si="53"/>
        <v>0</v>
      </c>
      <c r="Y161" s="97">
        <v>0</v>
      </c>
      <c r="Z161" s="97" t="e">
        <f t="shared" si="36"/>
        <v>#DIV/0!</v>
      </c>
      <c r="AA161" s="101">
        <f t="shared" si="54"/>
        <v>0</v>
      </c>
      <c r="AB161" s="97">
        <v>0</v>
      </c>
      <c r="AC161" s="97" t="e">
        <f t="shared" si="38"/>
        <v>#DIV/0!</v>
      </c>
      <c r="AD161" s="101">
        <f t="shared" si="55"/>
        <v>0</v>
      </c>
      <c r="AE161" s="97">
        <v>0</v>
      </c>
      <c r="AF161" s="97" t="e">
        <f t="shared" si="40"/>
        <v>#DIV/0!</v>
      </c>
      <c r="AG161" s="101">
        <f t="shared" si="56"/>
        <v>0</v>
      </c>
      <c r="AH161" s="97">
        <v>0</v>
      </c>
      <c r="AI161" s="110" t="e">
        <f t="shared" si="42"/>
        <v>#DIV/0!</v>
      </c>
    </row>
    <row r="162" spans="2:35" ht="15.75" outlineLevel="1">
      <c r="B162" s="189" t="s">
        <v>614</v>
      </c>
      <c r="C162" s="340" t="s">
        <v>615</v>
      </c>
      <c r="D162" s="340"/>
      <c r="E162" s="340"/>
      <c r="F162" s="190"/>
      <c r="G162" s="190"/>
      <c r="H162" s="190"/>
      <c r="I162" s="341"/>
      <c r="J162" s="341"/>
      <c r="K162" s="341"/>
      <c r="L162" s="342"/>
    </row>
    <row r="163" spans="2:35" outlineLevel="1">
      <c r="B163" s="343" t="s">
        <v>616</v>
      </c>
      <c r="C163" s="344"/>
      <c r="D163" s="344"/>
      <c r="E163" s="344"/>
      <c r="F163" s="344"/>
      <c r="G163" s="344"/>
      <c r="H163" s="344"/>
      <c r="I163" s="344"/>
      <c r="J163" s="344"/>
      <c r="K163" s="344"/>
      <c r="L163" s="345"/>
    </row>
    <row r="164" spans="2:35" ht="20.25" customHeight="1" outlineLevel="1">
      <c r="B164" s="343"/>
      <c r="C164" s="344"/>
      <c r="D164" s="344"/>
      <c r="E164" s="344"/>
      <c r="F164" s="344"/>
      <c r="G164" s="344"/>
      <c r="H164" s="344"/>
      <c r="I164" s="344"/>
      <c r="J164" s="344"/>
      <c r="K164" s="344"/>
      <c r="L164" s="345"/>
    </row>
    <row r="165" spans="2:35" ht="18" customHeight="1">
      <c r="B165" s="346" t="s">
        <v>617</v>
      </c>
      <c r="C165" s="346"/>
      <c r="D165" s="346"/>
      <c r="E165" s="346"/>
      <c r="F165" s="346"/>
      <c r="G165" s="346"/>
      <c r="H165" s="346"/>
      <c r="I165" s="346"/>
      <c r="J165" s="346"/>
      <c r="K165" s="346"/>
      <c r="L165" s="346"/>
    </row>
  </sheetData>
  <mergeCells count="53">
    <mergeCell ref="B18:E18"/>
    <mergeCell ref="B2:G2"/>
    <mergeCell ref="L2:V3"/>
    <mergeCell ref="J5:O8"/>
    <mergeCell ref="C6:D6"/>
    <mergeCell ref="B7:G10"/>
    <mergeCell ref="J11:P11"/>
    <mergeCell ref="J12:P12"/>
    <mergeCell ref="J13:P13"/>
    <mergeCell ref="B14:D14"/>
    <mergeCell ref="J14:P14"/>
    <mergeCell ref="J16:P16"/>
    <mergeCell ref="B20:D21"/>
    <mergeCell ref="E20:G20"/>
    <mergeCell ref="J20:Q20"/>
    <mergeCell ref="J25:P25"/>
    <mergeCell ref="J27:V29"/>
    <mergeCell ref="B34:L34"/>
    <mergeCell ref="O37:Q37"/>
    <mergeCell ref="R37:T37"/>
    <mergeCell ref="U37:W37"/>
    <mergeCell ref="X37:Z37"/>
    <mergeCell ref="AA37:AC37"/>
    <mergeCell ref="AD37:AF37"/>
    <mergeCell ref="AG37:AI37"/>
    <mergeCell ref="O38:Q38"/>
    <mergeCell ref="R38:T38"/>
    <mergeCell ref="U38:W38"/>
    <mergeCell ref="X38:Z38"/>
    <mergeCell ref="AA38:AC38"/>
    <mergeCell ref="AD38:AF38"/>
    <mergeCell ref="AG38:AI38"/>
    <mergeCell ref="AD39:AF39"/>
    <mergeCell ref="AG39:AI39"/>
    <mergeCell ref="E40:H40"/>
    <mergeCell ref="I40:L40"/>
    <mergeCell ref="O40:Q40"/>
    <mergeCell ref="R40:T40"/>
    <mergeCell ref="U40:W40"/>
    <mergeCell ref="X40:Z40"/>
    <mergeCell ref="AA40:AC40"/>
    <mergeCell ref="AD40:AF40"/>
    <mergeCell ref="B39:L39"/>
    <mergeCell ref="O39:Q39"/>
    <mergeCell ref="R39:T39"/>
    <mergeCell ref="U39:W39"/>
    <mergeCell ref="X39:Z39"/>
    <mergeCell ref="AA39:AC39"/>
    <mergeCell ref="AG40:AI40"/>
    <mergeCell ref="C162:E162"/>
    <mergeCell ref="I162:L162"/>
    <mergeCell ref="B163:L164"/>
    <mergeCell ref="B165:L165"/>
  </mergeCells>
  <dataValidations count="1">
    <dataValidation type="list" allowBlank="1" showInputMessage="1" showErrorMessage="1" sqref="H28:I28" xr:uid="{C5A85A10-689E-4C7A-A8C0-DB1C22DECE9F}">
      <formula1>$T$8:$T$11</formula1>
    </dataValidation>
  </dataValidations>
  <hyperlinks>
    <hyperlink ref="C5" r:id="rId1" xr:uid="{1097C6A6-0C21-4AF3-808E-5EC4DA03C606}"/>
    <hyperlink ref="C6" r:id="rId2" xr:uid="{4751309B-4E19-4E2E-AF72-A2DF6E15055D}"/>
    <hyperlink ref="C162:E162" location="'notes on C9-CPs and SCCPs'!A1" display="See notes on C9-CPs and SCCPs" xr:uid="{9B3F0069-F87E-448D-8CB8-6111D2730188}"/>
  </hyperlinks>
  <pageMargins left="0.7" right="0.7" top="0.75" bottom="0.75" header="0.3" footer="0.3"/>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2</vt:i4>
      </vt:variant>
    </vt:vector>
  </HeadingPairs>
  <TitlesOfParts>
    <vt:vector size="11" baseType="lpstr">
      <vt:lpstr>Index</vt:lpstr>
      <vt:lpstr>Table S1-Fig S1 sampling info</vt:lpstr>
      <vt:lpstr>Tables S2, S3 &amp; S4 Data</vt:lpstr>
      <vt:lpstr>Table S5 Lit.data</vt:lpstr>
      <vt:lpstr>Fig S2 &amp; S3, Supporting Text</vt:lpstr>
      <vt:lpstr>Fig S4 &amp; S5 </vt:lpstr>
      <vt:lpstr>Fig S6 Cl homologue profile</vt:lpstr>
      <vt:lpstr>Fig S7 &amp;S8 </vt:lpstr>
      <vt:lpstr>GAPS template</vt:lpstr>
      <vt:lpstr>Index!_Hlk199253783</vt:lpstr>
      <vt:lpstr>Index!_Hlk199254101</vt:lpstr>
    </vt:vector>
  </TitlesOfParts>
  <Manager/>
  <Company>Environment and Climate Change Canada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Saini,Amandeep (ECCC)</dc:creator>
  <cp:keywords/>
  <dc:description/>
  <cp:lastModifiedBy>Mrs. HJ Jansen van Vuuren</cp:lastModifiedBy>
  <cp:revision/>
  <dcterms:created xsi:type="dcterms:W3CDTF">2025-01-15T14:33:03Z</dcterms:created>
  <dcterms:modified xsi:type="dcterms:W3CDTF">2026-02-27T10:11:05Z</dcterms:modified>
  <cp:category/>
  <cp:contentStatus/>
</cp:coreProperties>
</file>