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2"/>
  <workbookPr codeName="ThisWorkbook"/>
  <mc:AlternateContent xmlns:mc="http://schemas.openxmlformats.org/markup-compatibility/2006">
    <mc:Choice Requires="x15">
      <x15ac:absPath xmlns:x15ac="http://schemas.microsoft.com/office/spreadsheetml/2010/11/ac" url="G:\My Drive\2020 Postprints\"/>
    </mc:Choice>
  </mc:AlternateContent>
  <xr:revisionPtr revIDLastSave="0" documentId="8_{39FAE167-6838-4699-8FD6-8AC942A19CB4}" xr6:coauthVersionLast="36" xr6:coauthVersionMax="36" xr10:uidLastSave="{00000000-0000-0000-0000-000000000000}"/>
  <bookViews>
    <workbookView xWindow="-120" yWindow="-120" windowWidth="20730" windowHeight="11160" tabRatio="967" firstSheet="9" activeTab="9" xr2:uid="{00000000-000D-0000-FFFF-FFFF00000000}"/>
  </bookViews>
  <sheets>
    <sheet name="documentation" sheetId="1" r:id="rId1"/>
    <sheet name="SampleCount" sheetId="11" r:id="rId2"/>
    <sheet name="PopulationCount" sheetId="5" r:id="rId3"/>
    <sheet name="Proportion" sheetId="7" r:id="rId4"/>
    <sheet name="Transpose" sheetId="17" r:id="rId5"/>
    <sheet name="Exchange" sheetId="18" r:id="rId6"/>
    <sheet name="FiguresData" sheetId="13" r:id="rId7"/>
    <sheet name="OverallSources" sheetId="23" r:id="rId8"/>
    <sheet name="OverallComponents" sheetId="16" r:id="rId9"/>
    <sheet name="CategorySources" sheetId="14" r:id="rId10"/>
  </sheets>
  <calcPr calcId="191029"/>
</workbook>
</file>

<file path=xl/calcChain.xml><?xml version="1.0" encoding="utf-8"?>
<calcChain xmlns="http://schemas.openxmlformats.org/spreadsheetml/2006/main">
  <c r="M1" i="13" l="1"/>
  <c r="N1" i="13"/>
  <c r="L1" i="13"/>
  <c r="E2" i="11" l="1"/>
  <c r="B3" i="5" l="1"/>
  <c r="T1" i="5" s="1"/>
  <c r="B4" i="11"/>
  <c r="B4" i="5" s="1"/>
  <c r="A4" i="5" s="1"/>
  <c r="S4" i="5" s="1"/>
  <c r="B5" i="11"/>
  <c r="B5" i="5" s="1"/>
  <c r="B5" i="7" s="1"/>
  <c r="B6" i="11"/>
  <c r="B6" i="5" s="1"/>
  <c r="B7" i="11"/>
  <c r="B7" i="5" s="1"/>
  <c r="B7" i="7" s="1"/>
  <c r="B8" i="11"/>
  <c r="B8" i="5" s="1"/>
  <c r="A8" i="5" s="1"/>
  <c r="J8" i="5" s="1"/>
  <c r="B9" i="11"/>
  <c r="B9" i="5" s="1"/>
  <c r="B10" i="11"/>
  <c r="B10" i="5" s="1"/>
  <c r="A10" i="5" s="1"/>
  <c r="B11" i="11"/>
  <c r="B11" i="5" s="1"/>
  <c r="B11" i="7" s="1"/>
  <c r="B12" i="11"/>
  <c r="B12" i="5" s="1"/>
  <c r="B13" i="11"/>
  <c r="B13" i="5" s="1"/>
  <c r="A13" i="5" s="1"/>
  <c r="B14" i="11"/>
  <c r="B14" i="5" s="1"/>
  <c r="B14" i="7" s="1"/>
  <c r="B15" i="11"/>
  <c r="B15" i="5" s="1"/>
  <c r="B15" i="7" s="1"/>
  <c r="B16" i="11"/>
  <c r="B16" i="5" s="1"/>
  <c r="B17" i="11"/>
  <c r="B17" i="5" s="1"/>
  <c r="B18" i="11"/>
  <c r="B18" i="5" s="1"/>
  <c r="S2" i="11"/>
  <c r="S2" i="5" s="1"/>
  <c r="R2" i="11"/>
  <c r="R2" i="5" s="1"/>
  <c r="R2" i="7" s="1"/>
  <c r="Q2" i="11"/>
  <c r="Q2" i="5" s="1"/>
  <c r="P2" i="11"/>
  <c r="P2" i="5" s="1"/>
  <c r="P2" i="7" s="1"/>
  <c r="O2" i="11"/>
  <c r="O2" i="5" s="1"/>
  <c r="O2" i="7" s="1"/>
  <c r="N2" i="11"/>
  <c r="N2" i="5" s="1"/>
  <c r="M2" i="11"/>
  <c r="M2" i="5" s="1"/>
  <c r="M2" i="7" s="1"/>
  <c r="D1" i="5"/>
  <c r="C18" i="5"/>
  <c r="C17" i="5"/>
  <c r="C16" i="5"/>
  <c r="C15" i="5"/>
  <c r="C15" i="7" s="1"/>
  <c r="C14" i="5"/>
  <c r="C14" i="7" s="1"/>
  <c r="C13" i="5"/>
  <c r="C13" i="7" s="1"/>
  <c r="C12" i="5"/>
  <c r="C11" i="5"/>
  <c r="C11" i="7" s="1"/>
  <c r="C10" i="5"/>
  <c r="C10" i="18" s="1"/>
  <c r="K2" i="18" s="1"/>
  <c r="K1" i="18" s="1"/>
  <c r="C9" i="5"/>
  <c r="C8" i="5"/>
  <c r="C8" i="7" s="1"/>
  <c r="C7" i="5"/>
  <c r="C7" i="18" s="1"/>
  <c r="H2" i="18" s="1"/>
  <c r="C6" i="5"/>
  <c r="C6" i="18" s="1"/>
  <c r="G2" i="18" s="1"/>
  <c r="C5" i="5"/>
  <c r="C4" i="5"/>
  <c r="C4" i="18" s="1"/>
  <c r="E2" i="18" s="1"/>
  <c r="C3" i="5"/>
  <c r="C3" i="18" s="1"/>
  <c r="T3" i="18" s="1"/>
  <c r="C2" i="5"/>
  <c r="C20" i="5" s="1"/>
  <c r="B2" i="5"/>
  <c r="A2" i="5"/>
  <c r="C1" i="5"/>
  <c r="C1" i="7" s="1"/>
  <c r="B1" i="5"/>
  <c r="B1" i="7" s="1"/>
  <c r="A1" i="5"/>
  <c r="U1" i="7"/>
  <c r="T2" i="7"/>
  <c r="T2" i="18" s="1"/>
  <c r="C19" i="5"/>
  <c r="C19" i="7" s="1"/>
  <c r="B20" i="7"/>
  <c r="C1" i="13"/>
  <c r="U20" i="7"/>
  <c r="B2" i="7"/>
  <c r="C18" i="18"/>
  <c r="C16" i="18"/>
  <c r="C14" i="18"/>
  <c r="B14" i="18" s="1"/>
  <c r="C12" i="18"/>
  <c r="M2" i="18" s="1"/>
  <c r="M1" i="18" s="1"/>
  <c r="D1" i="18"/>
  <c r="B3" i="18"/>
  <c r="D2" i="11"/>
  <c r="D2" i="5" s="1"/>
  <c r="C9" i="7"/>
  <c r="A8" i="13" s="1"/>
  <c r="E8" i="13" s="1"/>
  <c r="C10" i="7"/>
  <c r="C16" i="7"/>
  <c r="C17" i="7"/>
  <c r="A16" i="13" s="1"/>
  <c r="E16" i="13" s="1"/>
  <c r="C18" i="7"/>
  <c r="S1" i="11"/>
  <c r="S1" i="5" s="1"/>
  <c r="S1" i="7" s="1"/>
  <c r="R1" i="11"/>
  <c r="R1" i="5" s="1"/>
  <c r="R1" i="7" s="1"/>
  <c r="Q1" i="11"/>
  <c r="Q1" i="5" s="1"/>
  <c r="Q1" i="7" s="1"/>
  <c r="M1" i="11"/>
  <c r="M1" i="5" s="1"/>
  <c r="M1" i="7" s="1"/>
  <c r="L2" i="11"/>
  <c r="L1" i="11" s="1"/>
  <c r="L1" i="5" s="1"/>
  <c r="K2" i="11"/>
  <c r="K1" i="11" s="1"/>
  <c r="K1" i="5" s="1"/>
  <c r="J2" i="11"/>
  <c r="J1" i="11" s="1"/>
  <c r="J1" i="5" s="1"/>
  <c r="I2" i="11"/>
  <c r="I1" i="11" s="1"/>
  <c r="I1" i="5" s="1"/>
  <c r="H2" i="11"/>
  <c r="H2" i="5" s="1"/>
  <c r="H2" i="7" s="1"/>
  <c r="G2" i="11"/>
  <c r="G1" i="11" s="1"/>
  <c r="G1" i="5" s="1"/>
  <c r="F2" i="11"/>
  <c r="F2" i="5" s="1"/>
  <c r="Q2" i="18"/>
  <c r="Q1" i="18" s="1"/>
  <c r="C9" i="18"/>
  <c r="J2" i="18" s="1"/>
  <c r="J1" i="18" s="1"/>
  <c r="C8" i="18"/>
  <c r="I2" i="18" s="1"/>
  <c r="C5" i="18"/>
  <c r="F2" i="18" s="1"/>
  <c r="S2" i="18"/>
  <c r="S1" i="18" s="1"/>
  <c r="O2" i="18"/>
  <c r="O1" i="18" s="1"/>
  <c r="B18" i="18"/>
  <c r="B12" i="18"/>
  <c r="Q2" i="7"/>
  <c r="S2" i="7"/>
  <c r="N2" i="7"/>
  <c r="A3" i="5"/>
  <c r="D3" i="5" s="1"/>
  <c r="E1" i="11"/>
  <c r="E1" i="5" s="1"/>
  <c r="E2" i="5"/>
  <c r="E2" i="7" s="1"/>
  <c r="S3" i="5"/>
  <c r="R11" i="5"/>
  <c r="S5" i="5"/>
  <c r="S10" i="5"/>
  <c r="R13" i="5"/>
  <c r="S14" i="5"/>
  <c r="R8" i="5"/>
  <c r="P3" i="5"/>
  <c r="Q7" i="5"/>
  <c r="Q11" i="5"/>
  <c r="Q15" i="5"/>
  <c r="P8" i="5"/>
  <c r="Q5" i="5"/>
  <c r="P5" i="5"/>
  <c r="Q10" i="5"/>
  <c r="N3" i="5"/>
  <c r="O11" i="5"/>
  <c r="O15" i="5"/>
  <c r="O14" i="5"/>
  <c r="N8" i="5"/>
  <c r="O5" i="5"/>
  <c r="N5" i="5"/>
  <c r="O10" i="5"/>
  <c r="L14" i="5"/>
  <c r="M8" i="5"/>
  <c r="L8" i="5"/>
  <c r="M3" i="5"/>
  <c r="L3" i="5"/>
  <c r="L7" i="5"/>
  <c r="L11" i="5"/>
  <c r="M11" i="5"/>
  <c r="M13" i="5"/>
  <c r="L15" i="5"/>
  <c r="M5" i="5"/>
  <c r="L5" i="5"/>
  <c r="L10" i="5"/>
  <c r="M10" i="5"/>
  <c r="K14" i="5"/>
  <c r="K3" i="5"/>
  <c r="J4" i="5"/>
  <c r="K7" i="5"/>
  <c r="K11" i="5"/>
  <c r="J11" i="5"/>
  <c r="J13" i="5"/>
  <c r="K15" i="5"/>
  <c r="K5" i="5"/>
  <c r="J5" i="5"/>
  <c r="K10" i="5"/>
  <c r="J10" i="5"/>
  <c r="K8" i="5"/>
  <c r="H14" i="5"/>
  <c r="H11" i="5"/>
  <c r="I11" i="5"/>
  <c r="I13" i="5"/>
  <c r="H15" i="5"/>
  <c r="H10" i="5"/>
  <c r="I10" i="5"/>
  <c r="G14" i="5"/>
  <c r="F11" i="5"/>
  <c r="G11" i="5"/>
  <c r="F13" i="5"/>
  <c r="G15" i="5"/>
  <c r="F10" i="5"/>
  <c r="G10" i="5"/>
  <c r="E10" i="5"/>
  <c r="D10" i="5"/>
  <c r="E11" i="5"/>
  <c r="D11" i="5"/>
  <c r="E13" i="5"/>
  <c r="D15" i="5"/>
  <c r="D14" i="5"/>
  <c r="L2" i="5" l="1"/>
  <c r="L2" i="7" s="1"/>
  <c r="O1" i="11"/>
  <c r="O1" i="5" s="1"/>
  <c r="O1" i="7" s="1"/>
  <c r="I3" i="5"/>
  <c r="K2" i="5"/>
  <c r="K2" i="7" s="1"/>
  <c r="A13" i="13"/>
  <c r="A9" i="13"/>
  <c r="N1" i="11"/>
  <c r="N1" i="5" s="1"/>
  <c r="N1" i="7" s="1"/>
  <c r="H4" i="5"/>
  <c r="I1" i="18"/>
  <c r="H1" i="11"/>
  <c r="H1" i="5" s="1"/>
  <c r="H1" i="18"/>
  <c r="G8" i="5"/>
  <c r="I8" i="5"/>
  <c r="D8" i="5"/>
  <c r="H3" i="5"/>
  <c r="J2" i="5"/>
  <c r="J2" i="7" s="1"/>
  <c r="S19" i="18"/>
  <c r="O16" i="13"/>
  <c r="O8" i="13"/>
  <c r="G1" i="18"/>
  <c r="A7" i="5"/>
  <c r="H7" i="5" s="1"/>
  <c r="C2" i="7"/>
  <c r="A5" i="5"/>
  <c r="I5" i="5" s="1"/>
  <c r="E1" i="18"/>
  <c r="F1" i="11"/>
  <c r="F1" i="5" s="1"/>
  <c r="F1" i="7" s="1"/>
  <c r="U2" i="5"/>
  <c r="U2" i="7" s="1"/>
  <c r="G3" i="5"/>
  <c r="B3" i="7"/>
  <c r="A1" i="13"/>
  <c r="A11" i="5"/>
  <c r="A15" i="5"/>
  <c r="G2" i="5"/>
  <c r="G2" i="7" s="1"/>
  <c r="N16" i="13"/>
  <c r="M16" i="13"/>
  <c r="Q16" i="13"/>
  <c r="P16" i="13"/>
  <c r="L8" i="13"/>
  <c r="N8" i="13"/>
  <c r="M8" i="13"/>
  <c r="Q8" i="13"/>
  <c r="P8" i="13"/>
  <c r="H16" i="13"/>
  <c r="L16" i="13"/>
  <c r="A14" i="13"/>
  <c r="A7" i="13"/>
  <c r="A12" i="13"/>
  <c r="A17" i="13"/>
  <c r="E17" i="13" s="1"/>
  <c r="A15" i="13"/>
  <c r="E15" i="13" s="1"/>
  <c r="C19" i="18"/>
  <c r="A10" i="13"/>
  <c r="P1" i="11"/>
  <c r="P1" i="5" s="1"/>
  <c r="P1" i="7" s="1"/>
  <c r="G4" i="5"/>
  <c r="D2" i="18"/>
  <c r="E8" i="5"/>
  <c r="F8" i="5"/>
  <c r="H8" i="5"/>
  <c r="F2" i="7"/>
  <c r="J3" i="5"/>
  <c r="E4" i="5"/>
  <c r="T1" i="7"/>
  <c r="I1" i="7"/>
  <c r="H1" i="7"/>
  <c r="F3" i="5"/>
  <c r="A14" i="5"/>
  <c r="D1" i="7"/>
  <c r="G1" i="7"/>
  <c r="B10" i="7"/>
  <c r="B8" i="7"/>
  <c r="F1" i="18"/>
  <c r="C20" i="7"/>
  <c r="J1" i="7"/>
  <c r="L4" i="5"/>
  <c r="K1" i="7"/>
  <c r="D2" i="7"/>
  <c r="B19" i="5"/>
  <c r="L1" i="7"/>
  <c r="D4" i="5"/>
  <c r="R4" i="5"/>
  <c r="P4" i="5"/>
  <c r="N4" i="5"/>
  <c r="Q4" i="5"/>
  <c r="O4" i="5"/>
  <c r="M4" i="5"/>
  <c r="K4" i="5"/>
  <c r="I4" i="5"/>
  <c r="F4" i="5"/>
  <c r="S7" i="5"/>
  <c r="P7" i="5"/>
  <c r="N7" i="5"/>
  <c r="R7" i="5"/>
  <c r="M7" i="5"/>
  <c r="J7" i="5"/>
  <c r="R14" i="5"/>
  <c r="P14" i="5"/>
  <c r="N14" i="5"/>
  <c r="M14" i="5"/>
  <c r="J14" i="5"/>
  <c r="I14" i="5"/>
  <c r="F14" i="5"/>
  <c r="E14" i="5"/>
  <c r="O7" i="5"/>
  <c r="Q14" i="5"/>
  <c r="S13" i="5"/>
  <c r="Q13" i="5"/>
  <c r="O13" i="5"/>
  <c r="P13" i="5"/>
  <c r="N13" i="5"/>
  <c r="L13" i="5"/>
  <c r="K13" i="5"/>
  <c r="H13" i="5"/>
  <c r="G13" i="5"/>
  <c r="D13" i="5"/>
  <c r="S15" i="5"/>
  <c r="P15" i="5"/>
  <c r="N15" i="5"/>
  <c r="R15" i="5"/>
  <c r="M15" i="5"/>
  <c r="J15" i="5"/>
  <c r="I15" i="5"/>
  <c r="F15" i="5"/>
  <c r="E15" i="5"/>
  <c r="B17" i="7"/>
  <c r="A17" i="5"/>
  <c r="B13" i="7"/>
  <c r="B9" i="7"/>
  <c r="A9" i="5"/>
  <c r="R3" i="5"/>
  <c r="Q3" i="5"/>
  <c r="E3" i="5"/>
  <c r="O3" i="5"/>
  <c r="S11" i="5"/>
  <c r="P11" i="5"/>
  <c r="N11" i="5"/>
  <c r="B7" i="18"/>
  <c r="B8" i="18"/>
  <c r="B16" i="18"/>
  <c r="B4" i="18"/>
  <c r="B10" i="18"/>
  <c r="B5" i="18"/>
  <c r="B9" i="18"/>
  <c r="A18" i="5"/>
  <c r="B18" i="7"/>
  <c r="B16" i="7"/>
  <c r="A16" i="5"/>
  <c r="B12" i="7"/>
  <c r="A12" i="5"/>
  <c r="R10" i="5"/>
  <c r="P10" i="5"/>
  <c r="N10" i="5"/>
  <c r="S8" i="5"/>
  <c r="Q8" i="5"/>
  <c r="O8" i="5"/>
  <c r="B6" i="7"/>
  <c r="A6" i="5"/>
  <c r="B4" i="7"/>
  <c r="B6" i="18"/>
  <c r="E1" i="7"/>
  <c r="I2" i="5"/>
  <c r="C3" i="7"/>
  <c r="C12" i="7"/>
  <c r="C7" i="7"/>
  <c r="C6" i="7"/>
  <c r="C5" i="7"/>
  <c r="C4" i="7"/>
  <c r="C11" i="18"/>
  <c r="C13" i="18"/>
  <c r="C15" i="18"/>
  <c r="C17" i="18"/>
  <c r="E7" i="5" l="1"/>
  <c r="G7" i="5"/>
  <c r="D7" i="5"/>
  <c r="F7" i="5"/>
  <c r="I7" i="5"/>
  <c r="G5" i="5"/>
  <c r="R5" i="5"/>
  <c r="H5" i="5"/>
  <c r="O15" i="13"/>
  <c r="O17" i="13"/>
  <c r="E5" i="5"/>
  <c r="D1" i="13"/>
  <c r="K1" i="13" s="1"/>
  <c r="D5" i="5"/>
  <c r="F5" i="5"/>
  <c r="N15" i="13"/>
  <c r="M15" i="13"/>
  <c r="Q15" i="13"/>
  <c r="P15" i="13"/>
  <c r="N17" i="13"/>
  <c r="M17" i="13"/>
  <c r="Q17" i="13"/>
  <c r="P17" i="13"/>
  <c r="H17" i="13"/>
  <c r="L17" i="13"/>
  <c r="H15" i="13"/>
  <c r="L15" i="13"/>
  <c r="T4" i="5"/>
  <c r="U4" i="5" s="1"/>
  <c r="B1" i="13"/>
  <c r="T8" i="5"/>
  <c r="U8" i="5" s="1"/>
  <c r="T15" i="5"/>
  <c r="U15" i="5" s="1"/>
  <c r="T3" i="5"/>
  <c r="U3" i="5" s="1"/>
  <c r="B19" i="7"/>
  <c r="T10" i="5"/>
  <c r="U10" i="5" s="1"/>
  <c r="R18" i="5"/>
  <c r="P18" i="5"/>
  <c r="S18" i="5"/>
  <c r="Q18" i="5"/>
  <c r="O18" i="5"/>
  <c r="M18" i="5"/>
  <c r="J18" i="5"/>
  <c r="I18" i="5"/>
  <c r="F18" i="5"/>
  <c r="E18" i="5"/>
  <c r="N18" i="5"/>
  <c r="K18" i="5"/>
  <c r="L18" i="5"/>
  <c r="H18" i="5"/>
  <c r="G18" i="5"/>
  <c r="D18" i="5"/>
  <c r="T11" i="5"/>
  <c r="U11" i="5" s="1"/>
  <c r="S17" i="5"/>
  <c r="Q17" i="5"/>
  <c r="O17" i="5"/>
  <c r="R17" i="5"/>
  <c r="P17" i="5"/>
  <c r="N17" i="5"/>
  <c r="L17" i="5"/>
  <c r="K17" i="5"/>
  <c r="H17" i="5"/>
  <c r="G17" i="5"/>
  <c r="D17" i="5"/>
  <c r="J17" i="5"/>
  <c r="E17" i="5"/>
  <c r="M17" i="5"/>
  <c r="I17" i="5"/>
  <c r="F17" i="5"/>
  <c r="T13" i="5"/>
  <c r="U13" i="5" s="1"/>
  <c r="T14" i="5"/>
  <c r="U14" i="5" s="1"/>
  <c r="R6" i="5"/>
  <c r="P6" i="5"/>
  <c r="N6" i="5"/>
  <c r="S6" i="5"/>
  <c r="Q6" i="5"/>
  <c r="M6" i="5"/>
  <c r="K6" i="5"/>
  <c r="I6" i="5"/>
  <c r="F6" i="5"/>
  <c r="E6" i="5"/>
  <c r="O6" i="5"/>
  <c r="L6" i="5"/>
  <c r="H6" i="5"/>
  <c r="A19" i="5"/>
  <c r="G6" i="5"/>
  <c r="D6" i="5"/>
  <c r="J6" i="5"/>
  <c r="S12" i="5"/>
  <c r="Q12" i="5"/>
  <c r="O12" i="5"/>
  <c r="L12" i="5"/>
  <c r="K12" i="5"/>
  <c r="H12" i="5"/>
  <c r="G12" i="5"/>
  <c r="E12" i="5"/>
  <c r="P12" i="5"/>
  <c r="M12" i="5"/>
  <c r="I12" i="5"/>
  <c r="F12" i="5"/>
  <c r="D12" i="5"/>
  <c r="R12" i="5"/>
  <c r="N12" i="5"/>
  <c r="J12" i="5"/>
  <c r="S16" i="5"/>
  <c r="Q16" i="5"/>
  <c r="O16" i="5"/>
  <c r="R16" i="5"/>
  <c r="P16" i="5"/>
  <c r="N16" i="5"/>
  <c r="L16" i="5"/>
  <c r="K16" i="5"/>
  <c r="H16" i="5"/>
  <c r="G16" i="5"/>
  <c r="E16" i="5"/>
  <c r="J16" i="5"/>
  <c r="M16" i="5"/>
  <c r="I16" i="5"/>
  <c r="F16" i="5"/>
  <c r="D16" i="5"/>
  <c r="S9" i="5"/>
  <c r="Q9" i="5"/>
  <c r="O9" i="5"/>
  <c r="R9" i="5"/>
  <c r="P9" i="5"/>
  <c r="N9" i="5"/>
  <c r="L9" i="5"/>
  <c r="K9" i="5"/>
  <c r="H9" i="5"/>
  <c r="G9" i="5"/>
  <c r="D9" i="5"/>
  <c r="M9" i="5"/>
  <c r="I9" i="5"/>
  <c r="F9" i="5"/>
  <c r="J9" i="5"/>
  <c r="E9" i="5"/>
  <c r="B17" i="18"/>
  <c r="R2" i="18"/>
  <c r="N2" i="18"/>
  <c r="B13" i="18"/>
  <c r="A3" i="13"/>
  <c r="A5" i="13"/>
  <c r="A11" i="13"/>
  <c r="I2" i="7"/>
  <c r="P2" i="18"/>
  <c r="B15" i="18"/>
  <c r="L2" i="18"/>
  <c r="B11" i="18"/>
  <c r="A4" i="13"/>
  <c r="A6" i="13"/>
  <c r="A2" i="13"/>
  <c r="T7" i="5" l="1"/>
  <c r="U7" i="5" s="1"/>
  <c r="O1" i="13"/>
  <c r="T5" i="5"/>
  <c r="U5" i="5" s="1"/>
  <c r="F19" i="5"/>
  <c r="F20" i="5" s="1"/>
  <c r="K19" i="5"/>
  <c r="K20" i="5" s="1"/>
  <c r="N19" i="5"/>
  <c r="N20" i="5" s="1"/>
  <c r="Q19" i="5"/>
  <c r="J1" i="13"/>
  <c r="O19" i="5"/>
  <c r="I19" i="5"/>
  <c r="I20" i="5" s="1"/>
  <c r="M19" i="5"/>
  <c r="P19" i="5"/>
  <c r="P20" i="5" s="1"/>
  <c r="T18" i="5"/>
  <c r="U18" i="5" s="1"/>
  <c r="R19" i="5"/>
  <c r="O20" i="5"/>
  <c r="M20" i="5"/>
  <c r="Q20" i="5"/>
  <c r="R20" i="5"/>
  <c r="T16" i="5"/>
  <c r="J19" i="5"/>
  <c r="G19" i="5"/>
  <c r="H19" i="5"/>
  <c r="T17" i="5"/>
  <c r="T9" i="5"/>
  <c r="T12" i="5"/>
  <c r="T6" i="5"/>
  <c r="T19" i="5"/>
  <c r="U4" i="7" s="1"/>
  <c r="D3" i="13" s="1"/>
  <c r="D19" i="5"/>
  <c r="L19" i="5"/>
  <c r="E19" i="5"/>
  <c r="S19" i="5"/>
  <c r="L1" i="18"/>
  <c r="N1" i="18"/>
  <c r="R1" i="18"/>
  <c r="P1" i="18"/>
  <c r="U7" i="7" l="1"/>
  <c r="D6" i="13" s="1"/>
  <c r="P20" i="7"/>
  <c r="B14" i="13" s="1"/>
  <c r="R20" i="7"/>
  <c r="B16" i="13" s="1"/>
  <c r="S20" i="5"/>
  <c r="S20" i="7" s="1"/>
  <c r="S19" i="7"/>
  <c r="L20" i="5"/>
  <c r="L20" i="7" s="1"/>
  <c r="L19" i="7"/>
  <c r="L15" i="7"/>
  <c r="L11" i="7"/>
  <c r="M6" i="7"/>
  <c r="M16" i="7"/>
  <c r="J5" i="7"/>
  <c r="J7" i="7"/>
  <c r="K16" i="7"/>
  <c r="K10" i="7"/>
  <c r="K15" i="7"/>
  <c r="K7" i="7"/>
  <c r="J10" i="7"/>
  <c r="H5" i="7"/>
  <c r="I11" i="7"/>
  <c r="H16" i="7"/>
  <c r="H18" i="7"/>
  <c r="I17" i="7"/>
  <c r="I9" i="7"/>
  <c r="I12" i="7"/>
  <c r="G18" i="7"/>
  <c r="F17" i="7"/>
  <c r="F9" i="7"/>
  <c r="G12" i="7"/>
  <c r="L17" i="7"/>
  <c r="J15" i="7"/>
  <c r="K12" i="7"/>
  <c r="J13" i="7"/>
  <c r="J16" i="7"/>
  <c r="H13" i="7"/>
  <c r="I14" i="7"/>
  <c r="H15" i="7"/>
  <c r="I8" i="7"/>
  <c r="F5" i="7"/>
  <c r="G16" i="7"/>
  <c r="F18" i="7"/>
  <c r="G17" i="7"/>
  <c r="G9" i="7"/>
  <c r="F12" i="7"/>
  <c r="D3" i="7"/>
  <c r="E8" i="7"/>
  <c r="E11" i="7"/>
  <c r="D10" i="7"/>
  <c r="D16" i="7"/>
  <c r="D15" i="7"/>
  <c r="D7" i="7"/>
  <c r="D5" i="7"/>
  <c r="T14" i="7"/>
  <c r="T5" i="7"/>
  <c r="T3" i="7"/>
  <c r="L10" i="7"/>
  <c r="J8" i="7"/>
  <c r="L3" i="7"/>
  <c r="P10" i="13" s="1"/>
  <c r="L5" i="7"/>
  <c r="M3" i="7"/>
  <c r="P11" i="13" s="1"/>
  <c r="M17" i="7"/>
  <c r="S18" i="7"/>
  <c r="R16" i="7"/>
  <c r="R10" i="7"/>
  <c r="S12" i="7"/>
  <c r="S10" i="7"/>
  <c r="R12" i="7"/>
  <c r="R6" i="7"/>
  <c r="S8" i="7"/>
  <c r="P4" i="7"/>
  <c r="Q8" i="7"/>
  <c r="P3" i="7"/>
  <c r="P14" i="13" s="1"/>
  <c r="Q14" i="7"/>
  <c r="T7" i="7"/>
  <c r="T8" i="7"/>
  <c r="P11" i="7"/>
  <c r="P5" i="7"/>
  <c r="P9" i="7"/>
  <c r="P16" i="7"/>
  <c r="N4" i="7"/>
  <c r="O8" i="7"/>
  <c r="N3" i="7"/>
  <c r="P12" i="13" s="1"/>
  <c r="O14" i="7"/>
  <c r="N11" i="7"/>
  <c r="N5" i="7"/>
  <c r="N9" i="7"/>
  <c r="N16" i="7"/>
  <c r="T11" i="7"/>
  <c r="L4" i="7"/>
  <c r="M4" i="7"/>
  <c r="K9" i="7"/>
  <c r="K18" i="7"/>
  <c r="J9" i="7"/>
  <c r="I18" i="7"/>
  <c r="H9" i="7"/>
  <c r="H3" i="7"/>
  <c r="P6" i="13" s="1"/>
  <c r="H11" i="7"/>
  <c r="G10" i="7"/>
  <c r="G7" i="7"/>
  <c r="G3" i="7"/>
  <c r="P5" i="13" s="1"/>
  <c r="G5" i="7"/>
  <c r="F11" i="7"/>
  <c r="F16" i="7"/>
  <c r="F3" i="7"/>
  <c r="P4" i="13" s="1"/>
  <c r="E12" i="7"/>
  <c r="E15" i="7"/>
  <c r="D9" i="7"/>
  <c r="E5" i="7"/>
  <c r="D14" i="7"/>
  <c r="O13" i="13" s="1"/>
  <c r="E13" i="7"/>
  <c r="E18" i="7"/>
  <c r="T10" i="7"/>
  <c r="F19" i="7"/>
  <c r="L9" i="7"/>
  <c r="K6" i="7"/>
  <c r="M7" i="7"/>
  <c r="M10" i="7"/>
  <c r="L7" i="7"/>
  <c r="L6" i="7"/>
  <c r="R7" i="7"/>
  <c r="R9" i="7"/>
  <c r="R3" i="7"/>
  <c r="R4" i="7"/>
  <c r="S3" i="7"/>
  <c r="S4" i="7"/>
  <c r="R18" i="7"/>
  <c r="S16" i="7"/>
  <c r="Q9" i="7"/>
  <c r="Q16" i="7"/>
  <c r="Q7" i="7"/>
  <c r="P12" i="7"/>
  <c r="P7" i="7"/>
  <c r="Q12" i="7"/>
  <c r="Q4" i="7"/>
  <c r="P8" i="7"/>
  <c r="O17" i="7"/>
  <c r="O18" i="7"/>
  <c r="O15" i="7"/>
  <c r="N10" i="7"/>
  <c r="O12" i="7"/>
  <c r="O4" i="7"/>
  <c r="N8" i="7"/>
  <c r="U8" i="7"/>
  <c r="K20" i="7"/>
  <c r="U10" i="7"/>
  <c r="T4" i="7"/>
  <c r="U11" i="7"/>
  <c r="E4" i="7"/>
  <c r="M5" i="7"/>
  <c r="L12" i="7"/>
  <c r="L13" i="7"/>
  <c r="J12" i="7"/>
  <c r="J11" i="7"/>
  <c r="J3" i="7"/>
  <c r="K8" i="7"/>
  <c r="K5" i="7"/>
  <c r="K11" i="7"/>
  <c r="K14" i="7"/>
  <c r="I10" i="7"/>
  <c r="I15" i="7"/>
  <c r="I7" i="7"/>
  <c r="H8" i="7"/>
  <c r="H6" i="7"/>
  <c r="I13" i="7"/>
  <c r="H4" i="7"/>
  <c r="H14" i="7"/>
  <c r="G6" i="7"/>
  <c r="F13" i="7"/>
  <c r="G4" i="7"/>
  <c r="M14" i="7"/>
  <c r="M8" i="7"/>
  <c r="K4" i="7"/>
  <c r="J6" i="7"/>
  <c r="J4" i="7"/>
  <c r="I6" i="7"/>
  <c r="I4" i="7"/>
  <c r="H10" i="7"/>
  <c r="H7" i="7"/>
  <c r="I3" i="7"/>
  <c r="P7" i="13" s="1"/>
  <c r="G11" i="7"/>
  <c r="F14" i="7"/>
  <c r="F6" i="7"/>
  <c r="G13" i="7"/>
  <c r="F4" i="7"/>
  <c r="G14" i="7"/>
  <c r="E16" i="7"/>
  <c r="D17" i="7"/>
  <c r="E7" i="7"/>
  <c r="D6" i="7"/>
  <c r="D8" i="7"/>
  <c r="D11" i="7"/>
  <c r="E10" i="7"/>
  <c r="K19" i="7"/>
  <c r="N19" i="7"/>
  <c r="T18" i="7"/>
  <c r="D4" i="7"/>
  <c r="K17" i="7"/>
  <c r="M12" i="7"/>
  <c r="M11" i="7"/>
  <c r="L8" i="7"/>
  <c r="M9" i="7"/>
  <c r="L18" i="7"/>
  <c r="R15" i="7"/>
  <c r="R17" i="7"/>
  <c r="S11" i="7"/>
  <c r="S13" i="7"/>
  <c r="R11" i="7"/>
  <c r="R13" i="7"/>
  <c r="S7" i="7"/>
  <c r="S9" i="7"/>
  <c r="N7" i="7"/>
  <c r="Q13" i="7"/>
  <c r="Q6" i="7"/>
  <c r="Q11" i="7"/>
  <c r="Q5" i="7"/>
  <c r="T15" i="7"/>
  <c r="Q3" i="7"/>
  <c r="P14" i="7"/>
  <c r="P17" i="7"/>
  <c r="P18" i="7"/>
  <c r="O13" i="7"/>
  <c r="O6" i="7"/>
  <c r="O11" i="7"/>
  <c r="O5" i="7"/>
  <c r="N14" i="7"/>
  <c r="N20" i="7"/>
  <c r="N17" i="7"/>
  <c r="N18" i="7"/>
  <c r="M18" i="7"/>
  <c r="J18" i="7"/>
  <c r="J14" i="7"/>
  <c r="J17" i="7"/>
  <c r="K3" i="7"/>
  <c r="P9" i="13" s="1"/>
  <c r="H17" i="7"/>
  <c r="H12" i="7"/>
  <c r="I5" i="7"/>
  <c r="I16" i="7"/>
  <c r="G15" i="7"/>
  <c r="G8" i="7"/>
  <c r="F10" i="7"/>
  <c r="F15" i="7"/>
  <c r="F7" i="7"/>
  <c r="F8" i="7"/>
  <c r="E3" i="7"/>
  <c r="P3" i="13" s="1"/>
  <c r="E14" i="7"/>
  <c r="D13" i="7"/>
  <c r="D18" i="7"/>
  <c r="D12" i="7"/>
  <c r="E17" i="7"/>
  <c r="E9" i="7"/>
  <c r="E6" i="7"/>
  <c r="T13" i="7"/>
  <c r="T19" i="7"/>
  <c r="K13" i="7"/>
  <c r="L14" i="7"/>
  <c r="M15" i="7"/>
  <c r="L16" i="7"/>
  <c r="M13" i="7"/>
  <c r="O3" i="7"/>
  <c r="P13" i="13" s="1"/>
  <c r="S6" i="7"/>
  <c r="R8" i="7"/>
  <c r="S5" i="7"/>
  <c r="R14" i="7"/>
  <c r="R5" i="7"/>
  <c r="S14" i="7"/>
  <c r="S15" i="7"/>
  <c r="S17" i="7"/>
  <c r="Q17" i="7"/>
  <c r="Q18" i="7"/>
  <c r="Q15" i="7"/>
  <c r="P10" i="7"/>
  <c r="P15" i="7"/>
  <c r="Q10" i="7"/>
  <c r="P13" i="7"/>
  <c r="P6" i="7"/>
  <c r="O9" i="7"/>
  <c r="O16" i="7"/>
  <c r="O7" i="7"/>
  <c r="N12" i="7"/>
  <c r="N15" i="7"/>
  <c r="O10" i="7"/>
  <c r="N13" i="7"/>
  <c r="N6" i="7"/>
  <c r="U3" i="7"/>
  <c r="F20" i="7"/>
  <c r="U15" i="7"/>
  <c r="U13" i="7"/>
  <c r="U18" i="7"/>
  <c r="U5" i="7"/>
  <c r="U14" i="7"/>
  <c r="U12" i="5"/>
  <c r="U12" i="7" s="1"/>
  <c r="T12" i="7"/>
  <c r="U17" i="5"/>
  <c r="U17" i="7" s="1"/>
  <c r="T17" i="7"/>
  <c r="H20" i="5"/>
  <c r="H20" i="7" s="1"/>
  <c r="H19" i="7"/>
  <c r="J20" i="5"/>
  <c r="J20" i="7" s="1"/>
  <c r="J19" i="7"/>
  <c r="P19" i="7"/>
  <c r="R19" i="7"/>
  <c r="Q19" i="7"/>
  <c r="M19" i="7"/>
  <c r="I19" i="7"/>
  <c r="O19" i="7"/>
  <c r="E20" i="5"/>
  <c r="E20" i="7" s="1"/>
  <c r="E19" i="7"/>
  <c r="D19" i="7"/>
  <c r="D20" i="5"/>
  <c r="U6" i="5"/>
  <c r="T6" i="7"/>
  <c r="U9" i="5"/>
  <c r="U9" i="7" s="1"/>
  <c r="T9" i="7"/>
  <c r="G20" i="5"/>
  <c r="G20" i="7" s="1"/>
  <c r="G19" i="7"/>
  <c r="U16" i="5"/>
  <c r="U16" i="7" s="1"/>
  <c r="T16" i="7"/>
  <c r="Q20" i="7"/>
  <c r="M20" i="7"/>
  <c r="I20" i="7"/>
  <c r="O20" i="7"/>
  <c r="O12" i="13" l="1"/>
  <c r="O14" i="13"/>
  <c r="O11" i="13"/>
  <c r="O9" i="13"/>
  <c r="O10" i="13"/>
  <c r="P18" i="13"/>
  <c r="O7" i="13"/>
  <c r="O6" i="13"/>
  <c r="O5" i="13"/>
  <c r="O3" i="13"/>
  <c r="O4" i="13"/>
  <c r="Q7" i="13"/>
  <c r="B7" i="13"/>
  <c r="B15" i="13"/>
  <c r="D15" i="13"/>
  <c r="B5" i="13"/>
  <c r="Q5" i="13"/>
  <c r="D8" i="13"/>
  <c r="U6" i="7"/>
  <c r="U19" i="5"/>
  <c r="U19" i="7" s="1"/>
  <c r="Q3" i="13"/>
  <c r="B3" i="13"/>
  <c r="E3" i="13" s="1"/>
  <c r="B8" i="13"/>
  <c r="Q6" i="13"/>
  <c r="B6" i="13"/>
  <c r="E6" i="13" s="1"/>
  <c r="D16" i="13"/>
  <c r="D11" i="13"/>
  <c r="D4" i="13"/>
  <c r="D12" i="13"/>
  <c r="B4" i="13"/>
  <c r="Q4" i="13"/>
  <c r="C17" i="13"/>
  <c r="D10" i="13"/>
  <c r="D9" i="13"/>
  <c r="D7" i="13"/>
  <c r="C7" i="13"/>
  <c r="C2" i="13"/>
  <c r="Q14" i="13"/>
  <c r="C13" i="13"/>
  <c r="Q13" i="13"/>
  <c r="B13" i="13"/>
  <c r="B11" i="13"/>
  <c r="Q11" i="13"/>
  <c r="C15" i="13"/>
  <c r="C8" i="13"/>
  <c r="C5" i="13"/>
  <c r="D20" i="7"/>
  <c r="O18" i="13" s="1"/>
  <c r="T20" i="5"/>
  <c r="T20" i="7" s="1"/>
  <c r="C16" i="13"/>
  <c r="C11" i="13"/>
  <c r="D13" i="13"/>
  <c r="K13" i="13" s="1"/>
  <c r="D17" i="13"/>
  <c r="K17" i="13" s="1"/>
  <c r="D14" i="13"/>
  <c r="E14" i="13" s="1"/>
  <c r="D2" i="13"/>
  <c r="C12" i="13"/>
  <c r="B12" i="13"/>
  <c r="Q12" i="13"/>
  <c r="C14" i="13"/>
  <c r="C3" i="13"/>
  <c r="B9" i="13"/>
  <c r="Q9" i="13"/>
  <c r="C9" i="13"/>
  <c r="C10" i="13"/>
  <c r="C6" i="13"/>
  <c r="C4" i="13"/>
  <c r="Q10" i="13"/>
  <c r="B10" i="13"/>
  <c r="B17" i="13"/>
  <c r="E12" i="13" l="1"/>
  <c r="E11" i="13"/>
  <c r="E13" i="13"/>
  <c r="E9" i="13"/>
  <c r="E10" i="13"/>
  <c r="E4" i="13"/>
  <c r="E7" i="13"/>
  <c r="Q18" i="13"/>
  <c r="I9" i="13"/>
  <c r="K6" i="13"/>
  <c r="I8" i="13"/>
  <c r="I7" i="13"/>
  <c r="I15" i="13"/>
  <c r="I4" i="13"/>
  <c r="I10" i="13"/>
  <c r="I3" i="13"/>
  <c r="K3" i="13"/>
  <c r="F12" i="13"/>
  <c r="L12" i="13" s="1"/>
  <c r="J12" i="13"/>
  <c r="I12" i="13"/>
  <c r="B2" i="13"/>
  <c r="E2" i="13" s="1"/>
  <c r="B1" i="17" a="1"/>
  <c r="F11" i="13"/>
  <c r="L11" i="13" s="1"/>
  <c r="J11" i="13"/>
  <c r="F13" i="13"/>
  <c r="L13" i="13" s="1"/>
  <c r="J13" i="13"/>
  <c r="I13" i="13"/>
  <c r="C18" i="13"/>
  <c r="K9" i="13"/>
  <c r="I17" i="13"/>
  <c r="J4" i="13"/>
  <c r="F4" i="13"/>
  <c r="F16" i="13"/>
  <c r="K16" i="13"/>
  <c r="J8" i="13"/>
  <c r="F8" i="13"/>
  <c r="J3" i="13"/>
  <c r="F3" i="13"/>
  <c r="D5" i="13"/>
  <c r="K5" i="13" s="1"/>
  <c r="K15" i="13"/>
  <c r="J15" i="13"/>
  <c r="F15" i="13"/>
  <c r="F17" i="13"/>
  <c r="J17" i="13"/>
  <c r="J10" i="13"/>
  <c r="F10" i="13"/>
  <c r="L10" i="13" s="1"/>
  <c r="F9" i="13"/>
  <c r="L9" i="13" s="1"/>
  <c r="J9" i="13"/>
  <c r="I14" i="13"/>
  <c r="J14" i="13"/>
  <c r="K2" i="13"/>
  <c r="K14" i="13"/>
  <c r="F14" i="13"/>
  <c r="K11" i="13"/>
  <c r="I11" i="13"/>
  <c r="I16" i="13"/>
  <c r="J16" i="13"/>
  <c r="K7" i="13"/>
  <c r="K10" i="13"/>
  <c r="K12" i="13"/>
  <c r="K4" i="13"/>
  <c r="I6" i="13"/>
  <c r="J6" i="13"/>
  <c r="F6" i="13"/>
  <c r="K8" i="13"/>
  <c r="J5" i="13"/>
  <c r="F7" i="13"/>
  <c r="J7" i="13"/>
  <c r="H9" i="13" l="1"/>
  <c r="N9" i="13" s="1"/>
  <c r="H12" i="13"/>
  <c r="N12" i="13" s="1"/>
  <c r="L14" i="13"/>
  <c r="H14" i="13"/>
  <c r="N14" i="13" s="1"/>
  <c r="H10" i="13"/>
  <c r="N10" i="13" s="1"/>
  <c r="H13" i="13"/>
  <c r="N13" i="13" s="1"/>
  <c r="H11" i="13"/>
  <c r="N11" i="13" s="1"/>
  <c r="E5" i="13"/>
  <c r="D18" i="13"/>
  <c r="I5" i="13"/>
  <c r="I2" i="13"/>
  <c r="F5" i="13"/>
  <c r="L15" i="17"/>
  <c r="L15" i="18" s="1"/>
  <c r="L6" i="17"/>
  <c r="F6" i="17"/>
  <c r="F6" i="18" s="1"/>
  <c r="J20" i="17"/>
  <c r="H9" i="17"/>
  <c r="H9" i="18" s="1"/>
  <c r="B5" i="17"/>
  <c r="B9" i="17"/>
  <c r="D18" i="17"/>
  <c r="D18" i="18" s="1"/>
  <c r="R16" i="17"/>
  <c r="G5" i="17"/>
  <c r="E10" i="17"/>
  <c r="E10" i="18" s="1"/>
  <c r="E14" i="17"/>
  <c r="E14" i="18" s="1"/>
  <c r="U14" i="17"/>
  <c r="P9" i="17"/>
  <c r="P16" i="17"/>
  <c r="P16" i="18" s="1"/>
  <c r="R18" i="17"/>
  <c r="R18" i="18" s="1"/>
  <c r="R19" i="18" s="1"/>
  <c r="I7" i="17"/>
  <c r="R12" i="17"/>
  <c r="E15" i="17"/>
  <c r="E15" i="18" s="1"/>
  <c r="M15" i="17"/>
  <c r="M15" i="18" s="1"/>
  <c r="H3" i="17"/>
  <c r="D8" i="17"/>
  <c r="D8" i="18" s="1"/>
  <c r="N4" i="17"/>
  <c r="D19" i="17"/>
  <c r="L16" i="17"/>
  <c r="L16" i="18" s="1"/>
  <c r="D2" i="17"/>
  <c r="P7" i="17"/>
  <c r="N6" i="17"/>
  <c r="O3" i="17"/>
  <c r="E12" i="17"/>
  <c r="E12" i="18" s="1"/>
  <c r="E5" i="17"/>
  <c r="E5" i="18" s="1"/>
  <c r="H11" i="17"/>
  <c r="H11" i="18" s="1"/>
  <c r="T12" i="17"/>
  <c r="U4" i="17"/>
  <c r="B10" i="17"/>
  <c r="N11" i="17"/>
  <c r="E17" i="17"/>
  <c r="E17" i="18" s="1"/>
  <c r="M17" i="17"/>
  <c r="M17" i="18" s="1"/>
  <c r="U17" i="17"/>
  <c r="Q20" i="17"/>
  <c r="U19" i="17"/>
  <c r="E19" i="17"/>
  <c r="C18" i="17"/>
  <c r="C16" i="17"/>
  <c r="R9" i="17"/>
  <c r="I5" i="17"/>
  <c r="D17" i="17"/>
  <c r="D17" i="18" s="1"/>
  <c r="E9" i="17"/>
  <c r="E9" i="18" s="1"/>
  <c r="Q2" i="17"/>
  <c r="E13" i="17"/>
  <c r="E13" i="18" s="1"/>
  <c r="M11" i="17"/>
  <c r="S8" i="17"/>
  <c r="B1" i="17"/>
  <c r="B1" i="18" s="1"/>
  <c r="H2" i="17"/>
  <c r="T3" i="17"/>
  <c r="T5" i="17"/>
  <c r="T7" i="17"/>
  <c r="F1" i="17"/>
  <c r="R2" i="17"/>
  <c r="J4" i="17"/>
  <c r="B6" i="17"/>
  <c r="B8" i="17"/>
  <c r="N20" i="17"/>
  <c r="T18" i="17"/>
  <c r="H17" i="17"/>
  <c r="H17" i="18" s="1"/>
  <c r="P15" i="17"/>
  <c r="G20" i="17"/>
  <c r="O19" i="17"/>
  <c r="O18" i="17"/>
  <c r="O18" i="18" s="1"/>
  <c r="S17" i="17"/>
  <c r="G16" i="17"/>
  <c r="G16" i="18" s="1"/>
  <c r="F14" i="17"/>
  <c r="F14" i="18" s="1"/>
  <c r="N12" i="17"/>
  <c r="E6" i="17"/>
  <c r="E6" i="18" s="1"/>
  <c r="H20" i="17"/>
  <c r="M7" i="17"/>
  <c r="U11" i="17"/>
  <c r="I10" i="17"/>
  <c r="I10" i="18" s="1"/>
  <c r="K6" i="17"/>
  <c r="E2" i="17"/>
  <c r="L19" i="17"/>
  <c r="B18" i="17"/>
  <c r="T15" i="17"/>
  <c r="P12" i="17"/>
  <c r="H10" i="17"/>
  <c r="H10" i="18" s="1"/>
  <c r="D14" i="17"/>
  <c r="D14" i="18" s="1"/>
  <c r="Q19" i="17"/>
  <c r="O17" i="17"/>
  <c r="O17" i="18" s="1"/>
  <c r="O15" i="17"/>
  <c r="O15" i="18" s="1"/>
  <c r="F12" i="17"/>
  <c r="F12" i="18" s="1"/>
  <c r="H19" i="17"/>
  <c r="Q14" i="17"/>
  <c r="G7" i="17"/>
  <c r="G7" i="18" s="1"/>
  <c r="T1" i="17"/>
  <c r="D5" i="17"/>
  <c r="D5" i="18" s="1"/>
  <c r="L7" i="17"/>
  <c r="N1" i="17"/>
  <c r="R4" i="17"/>
  <c r="N7" i="17"/>
  <c r="F20" i="17"/>
  <c r="H18" i="17"/>
  <c r="H18" i="18" s="1"/>
  <c r="B16" i="17"/>
  <c r="L13" i="17"/>
  <c r="L13" i="18" s="1"/>
  <c r="S19" i="17"/>
  <c r="C17" i="17"/>
  <c r="F10" i="17"/>
  <c r="F10" i="18" s="1"/>
  <c r="U2" i="17"/>
  <c r="P11" i="17"/>
  <c r="M13" i="17"/>
  <c r="M13" i="18" s="1"/>
  <c r="I1" i="17"/>
  <c r="J17" i="17"/>
  <c r="J17" i="18" s="1"/>
  <c r="T11" i="17"/>
  <c r="L9" i="17"/>
  <c r="E7" i="17"/>
  <c r="E7" i="18" s="1"/>
  <c r="Q4" i="17"/>
  <c r="C15" i="17"/>
  <c r="S13" i="17"/>
  <c r="G13" i="17"/>
  <c r="G13" i="18" s="1"/>
  <c r="O12" i="17"/>
  <c r="K11" i="17"/>
  <c r="K11" i="18" s="1"/>
  <c r="C11" i="17"/>
  <c r="G10" i="17"/>
  <c r="G10" i="18" s="1"/>
  <c r="O9" i="17"/>
  <c r="G8" i="17"/>
  <c r="G8" i="18" s="1"/>
  <c r="C7" i="17"/>
  <c r="K5" i="17"/>
  <c r="S3" i="17"/>
  <c r="G2" i="17"/>
  <c r="U20" i="17"/>
  <c r="I19" i="17"/>
  <c r="G15" i="17"/>
  <c r="G15" i="18" s="1"/>
  <c r="J11" i="17"/>
  <c r="J11" i="18" s="1"/>
  <c r="Q3" i="17"/>
  <c r="O5" i="17"/>
  <c r="P2" i="17"/>
  <c r="L5" i="17"/>
  <c r="H8" i="17"/>
  <c r="H8" i="18" s="1"/>
  <c r="B4" i="17"/>
  <c r="F7" i="17"/>
  <c r="F7" i="18" s="1"/>
  <c r="T20" i="17"/>
  <c r="P1" i="17"/>
  <c r="B3" i="17"/>
  <c r="B7" i="17"/>
  <c r="P3" i="17"/>
  <c r="R1" i="17"/>
  <c r="F8" i="17"/>
  <c r="F8" i="18" s="1"/>
  <c r="P18" i="17"/>
  <c r="P18" i="18" s="1"/>
  <c r="L17" i="17"/>
  <c r="L17" i="18" s="1"/>
  <c r="G1" i="17"/>
  <c r="K8" i="17"/>
  <c r="M10" i="17"/>
  <c r="M14" i="17"/>
  <c r="M14" i="18" s="1"/>
  <c r="U1" i="17"/>
  <c r="N15" i="17"/>
  <c r="N15" i="18" s="1"/>
  <c r="P17" i="17"/>
  <c r="P17" i="18" s="1"/>
  <c r="I3" i="17"/>
  <c r="J12" i="17"/>
  <c r="J12" i="18" s="1"/>
  <c r="B14" i="17"/>
  <c r="I15" i="17"/>
  <c r="I15" i="18" s="1"/>
  <c r="Q15" i="17"/>
  <c r="T4" i="17"/>
  <c r="T8" i="17"/>
  <c r="N8" i="17"/>
  <c r="F17" i="17"/>
  <c r="F17" i="18" s="1"/>
  <c r="R15" i="17"/>
  <c r="H5" i="17"/>
  <c r="J3" i="17"/>
  <c r="D20" i="17"/>
  <c r="S6" i="17"/>
  <c r="M12" i="17"/>
  <c r="Q6" i="17"/>
  <c r="D12" i="17"/>
  <c r="D12" i="18" s="1"/>
  <c r="P20" i="17"/>
  <c r="Q5" i="17"/>
  <c r="F11" i="17"/>
  <c r="F11" i="18" s="1"/>
  <c r="U16" i="17"/>
  <c r="I17" i="17"/>
  <c r="I17" i="18" s="1"/>
  <c r="Q17" i="17"/>
  <c r="Q17" i="18" s="1"/>
  <c r="P14" i="17"/>
  <c r="I20" i="17"/>
  <c r="M19" i="17"/>
  <c r="K18" i="17"/>
  <c r="K18" i="18" s="1"/>
  <c r="K16" i="17"/>
  <c r="K16" i="18" s="1"/>
  <c r="B13" i="17"/>
  <c r="U6" i="17"/>
  <c r="Q1" i="17"/>
  <c r="T14" i="17"/>
  <c r="U5" i="17"/>
  <c r="U13" i="17"/>
  <c r="I12" i="17"/>
  <c r="I12" i="18" s="1"/>
  <c r="U9" i="17"/>
  <c r="C4" i="17"/>
  <c r="L1" i="17"/>
  <c r="D3" i="17"/>
  <c r="P4" i="17"/>
  <c r="P6" i="17"/>
  <c r="D9" i="17"/>
  <c r="D9" i="18" s="1"/>
  <c r="B2" i="17"/>
  <c r="N3" i="17"/>
  <c r="F5" i="17"/>
  <c r="R6" i="17"/>
  <c r="R8" i="17"/>
  <c r="N19" i="17"/>
  <c r="N17" i="17"/>
  <c r="N17" i="18" s="1"/>
  <c r="B17" i="17"/>
  <c r="O20" i="17"/>
  <c r="C20" i="17"/>
  <c r="G19" i="17"/>
  <c r="G18" i="17"/>
  <c r="G18" i="18" s="1"/>
  <c r="O16" i="17"/>
  <c r="O16" i="18" s="1"/>
  <c r="S15" i="17"/>
  <c r="J13" i="17"/>
  <c r="J13" i="18" s="1"/>
  <c r="B11" i="17"/>
  <c r="M4" i="17"/>
  <c r="D10" i="17"/>
  <c r="D10" i="18" s="1"/>
  <c r="E1" i="17"/>
  <c r="E11" i="17"/>
  <c r="E11" i="18" s="1"/>
  <c r="M9" i="17"/>
  <c r="G3" i="17"/>
  <c r="L20" i="17"/>
  <c r="L18" i="17"/>
  <c r="L18" i="18" s="1"/>
  <c r="J16" i="17"/>
  <c r="J16" i="18" s="1"/>
  <c r="D13" i="17"/>
  <c r="D13" i="18" s="1"/>
  <c r="L11" i="17"/>
  <c r="T9" i="17"/>
  <c r="M20" i="17"/>
  <c r="S18" i="17"/>
  <c r="S16" i="17"/>
  <c r="N14" i="17"/>
  <c r="N14" i="18" s="1"/>
  <c r="N10" i="17"/>
  <c r="L12" i="17"/>
  <c r="L12" i="18" s="1"/>
  <c r="Q10" i="17"/>
  <c r="K2" i="17"/>
  <c r="L3" i="17"/>
  <c r="H6" i="17"/>
  <c r="P8" i="17"/>
  <c r="F3" i="17"/>
  <c r="J6" i="17"/>
  <c r="F9" i="17"/>
  <c r="F9" i="18" s="1"/>
  <c r="F19" i="17"/>
  <c r="N16" i="17"/>
  <c r="N16" i="18" s="1"/>
  <c r="D15" i="17"/>
  <c r="D15" i="18" s="1"/>
  <c r="K20" i="17"/>
  <c r="C19" i="17"/>
  <c r="B15" i="17"/>
  <c r="Q7" i="17"/>
  <c r="D16" i="17"/>
  <c r="D16" i="18" s="1"/>
  <c r="I4" i="17"/>
  <c r="S4" i="17"/>
  <c r="B19" i="17"/>
  <c r="H14" i="17"/>
  <c r="H14" i="18" s="1"/>
  <c r="P10" i="17"/>
  <c r="U7" i="17"/>
  <c r="I6" i="17"/>
  <c r="I2" i="17"/>
  <c r="O14" i="17"/>
  <c r="K13" i="17"/>
  <c r="K13" i="18" s="1"/>
  <c r="C13" i="17"/>
  <c r="S11" i="17"/>
  <c r="G11" i="17"/>
  <c r="G11" i="18" s="1"/>
  <c r="O10" i="17"/>
  <c r="C10" i="17"/>
  <c r="C9" i="17"/>
  <c r="S7" i="17"/>
  <c r="G6" i="17"/>
  <c r="O4" i="17"/>
  <c r="C3" i="17"/>
  <c r="K1" i="17"/>
  <c r="E20" i="17"/>
  <c r="G17" i="17"/>
  <c r="G17" i="18" s="1"/>
  <c r="R13" i="17"/>
  <c r="M8" i="17"/>
  <c r="T10" i="17"/>
  <c r="D1" i="17"/>
  <c r="H4" i="17"/>
  <c r="D7" i="17"/>
  <c r="D7" i="18" s="1"/>
  <c r="J2" i="17"/>
  <c r="N5" i="17"/>
  <c r="J8" i="17"/>
  <c r="T19" i="17"/>
  <c r="T17" i="17"/>
  <c r="J15" i="17"/>
  <c r="J15" i="18" s="1"/>
  <c r="S20" i="17"/>
  <c r="K17" i="17"/>
  <c r="K17" i="18" s="1"/>
  <c r="R11" i="17"/>
  <c r="F18" i="17"/>
  <c r="F18" i="18" s="1"/>
  <c r="I14" i="17"/>
  <c r="I14" i="18" s="1"/>
  <c r="C8" i="17"/>
  <c r="B20" i="17"/>
  <c r="H15" i="17"/>
  <c r="H15" i="18" s="1"/>
  <c r="H12" i="17"/>
  <c r="H12" i="18" s="1"/>
  <c r="Q8" i="17"/>
  <c r="U3" i="17"/>
  <c r="M1" i="17"/>
  <c r="K14" i="17"/>
  <c r="K14" i="18" s="1"/>
  <c r="C14" i="17"/>
  <c r="S12" i="17"/>
  <c r="G12" i="17"/>
  <c r="G12" i="18" s="1"/>
  <c r="O11" i="17"/>
  <c r="K10" i="17"/>
  <c r="K9" i="17"/>
  <c r="K7" i="17"/>
  <c r="S5" i="17"/>
  <c r="G4" i="17"/>
  <c r="O2" i="17"/>
  <c r="U18" i="17"/>
  <c r="E18" i="17"/>
  <c r="E18" i="18" s="1"/>
  <c r="E16" i="17"/>
  <c r="E16" i="18" s="1"/>
  <c r="N13" i="17"/>
  <c r="J10" i="17"/>
  <c r="J10" i="18" s="1"/>
  <c r="M6" i="17"/>
  <c r="T13" i="17"/>
  <c r="Q13" i="17"/>
  <c r="I11" i="17"/>
  <c r="I11" i="18" s="1"/>
  <c r="O7" i="17"/>
  <c r="C2" i="17"/>
  <c r="C2" i="18" s="1"/>
  <c r="R20" i="17"/>
  <c r="N2" i="17"/>
  <c r="L4" i="17"/>
  <c r="R17" i="17"/>
  <c r="R7" i="17"/>
  <c r="H7" i="17"/>
  <c r="J1" i="17"/>
  <c r="I18" i="17"/>
  <c r="I18" i="18" s="1"/>
  <c r="I16" i="17"/>
  <c r="I16" i="18" s="1"/>
  <c r="J14" i="17"/>
  <c r="J14" i="18" s="1"/>
  <c r="R10" i="17"/>
  <c r="E8" i="17"/>
  <c r="E8" i="18" s="1"/>
  <c r="R19" i="17"/>
  <c r="M3" i="17"/>
  <c r="Q11" i="17"/>
  <c r="G9" i="17"/>
  <c r="G9" i="18" s="1"/>
  <c r="S2" i="17"/>
  <c r="J19" i="17"/>
  <c r="F4" i="17"/>
  <c r="D6" i="17"/>
  <c r="D6" i="18" s="1"/>
  <c r="F15" i="17"/>
  <c r="F15" i="18" s="1"/>
  <c r="J9" i="17"/>
  <c r="F2" i="17"/>
  <c r="L2" i="17"/>
  <c r="K19" i="17"/>
  <c r="E3" i="17"/>
  <c r="O8" i="17"/>
  <c r="B12" i="17"/>
  <c r="K4" i="17"/>
  <c r="R3" i="17"/>
  <c r="U15" i="17"/>
  <c r="U10" i="17"/>
  <c r="J18" i="17"/>
  <c r="J18" i="18" s="1"/>
  <c r="N18" i="17"/>
  <c r="N18" i="18" s="1"/>
  <c r="L14" i="17"/>
  <c r="L14" i="18" s="1"/>
  <c r="K15" i="17"/>
  <c r="K15" i="18" s="1"/>
  <c r="H13" i="17"/>
  <c r="H13" i="18" s="1"/>
  <c r="O1" i="17"/>
  <c r="P13" i="17"/>
  <c r="M5" i="17"/>
  <c r="S14" i="17"/>
  <c r="O13" i="17"/>
  <c r="C12" i="17"/>
  <c r="S9" i="17"/>
  <c r="O6" i="17"/>
  <c r="K3" i="17"/>
  <c r="M18" i="17"/>
  <c r="M18" i="18" s="1"/>
  <c r="R14" i="17"/>
  <c r="U8" i="17"/>
  <c r="I8" i="17"/>
  <c r="Q9" i="17"/>
  <c r="F16" i="17"/>
  <c r="F16" i="18" s="1"/>
  <c r="T6" i="17"/>
  <c r="P19" i="17"/>
  <c r="D4" i="17"/>
  <c r="D4" i="18" s="1"/>
  <c r="Q16" i="17"/>
  <c r="F13" i="17"/>
  <c r="F13" i="18" s="1"/>
  <c r="E4" i="17"/>
  <c r="I13" i="17"/>
  <c r="I13" i="18" s="1"/>
  <c r="C6" i="17"/>
  <c r="J7" i="17"/>
  <c r="T2" i="17"/>
  <c r="J5" i="17"/>
  <c r="H16" i="17"/>
  <c r="H16" i="18" s="1"/>
  <c r="I9" i="17"/>
  <c r="I9" i="18" s="1"/>
  <c r="Q12" i="17"/>
  <c r="T16" i="17"/>
  <c r="D11" i="17"/>
  <c r="D11" i="18" s="1"/>
  <c r="G14" i="17"/>
  <c r="G14" i="18" s="1"/>
  <c r="K12" i="17"/>
  <c r="K12" i="18" s="1"/>
  <c r="S10" i="17"/>
  <c r="C5" i="17"/>
  <c r="S1" i="17"/>
  <c r="M16" i="17"/>
  <c r="M16" i="18" s="1"/>
  <c r="M2" i="17"/>
  <c r="U12" i="17"/>
  <c r="R5" i="17"/>
  <c r="H1" i="17"/>
  <c r="Q18" i="17"/>
  <c r="Q18" i="18" s="1"/>
  <c r="N9" i="17"/>
  <c r="L10" i="17"/>
  <c r="C1" i="17"/>
  <c r="L8" i="17"/>
  <c r="P5" i="17"/>
  <c r="J2" i="13"/>
  <c r="F2" i="13"/>
  <c r="B18" i="13"/>
  <c r="T11" i="18" l="1"/>
  <c r="T7" i="18"/>
  <c r="T5" i="18"/>
  <c r="E18" i="13"/>
  <c r="J18" i="13"/>
  <c r="K18" i="13" s="1"/>
  <c r="F18" i="13"/>
  <c r="T6" i="18"/>
  <c r="I19" i="18"/>
  <c r="D19" i="18"/>
  <c r="G2" i="13" s="1"/>
  <c r="T4" i="18"/>
  <c r="T16" i="18"/>
  <c r="L19" i="18"/>
  <c r="N19" i="18"/>
  <c r="T13" i="18"/>
  <c r="T10" i="18"/>
  <c r="T9" i="18"/>
  <c r="H19" i="18"/>
  <c r="M19" i="18"/>
  <c r="G19" i="18"/>
  <c r="O19" i="18"/>
  <c r="T17" i="18"/>
  <c r="E19" i="18"/>
  <c r="P19" i="18"/>
  <c r="F19" i="18"/>
  <c r="J19" i="18"/>
  <c r="T15" i="18"/>
  <c r="Q19" i="18"/>
  <c r="T12" i="18"/>
  <c r="K19" i="18"/>
  <c r="G9" i="13" s="1"/>
  <c r="M9" i="13" s="1"/>
  <c r="T14" i="18"/>
  <c r="T8" i="18"/>
  <c r="G16" i="13"/>
  <c r="T18" i="18"/>
  <c r="G17" i="13" s="1"/>
  <c r="G5" i="13" l="1"/>
  <c r="G10" i="13"/>
  <c r="M10" i="13" s="1"/>
  <c r="G6" i="13"/>
  <c r="H6" i="13" s="1"/>
  <c r="N6" i="13" s="1"/>
  <c r="G4" i="13"/>
  <c r="H4" i="13" s="1"/>
  <c r="N4" i="13" s="1"/>
  <c r="G3" i="13"/>
  <c r="H3" i="13" s="1"/>
  <c r="N3" i="13" s="1"/>
  <c r="H2" i="13"/>
  <c r="N2" i="13" s="1"/>
  <c r="H5" i="13"/>
  <c r="N5" i="13" s="1"/>
  <c r="G7" i="13"/>
  <c r="G15" i="13"/>
  <c r="G8" i="13"/>
  <c r="H8" i="13" s="1"/>
  <c r="G14" i="13"/>
  <c r="M14" i="13" s="1"/>
  <c r="G12" i="13"/>
  <c r="M12" i="13" s="1"/>
  <c r="G13" i="13"/>
  <c r="M13" i="13" s="1"/>
  <c r="G11" i="13"/>
  <c r="M11" i="13" s="1"/>
  <c r="M6" i="13" l="1"/>
  <c r="L6" i="13"/>
  <c r="H7" i="13"/>
  <c r="N7" i="13" s="1"/>
  <c r="M2" i="13"/>
  <c r="M3" i="13"/>
  <c r="M5" i="13"/>
  <c r="M4" i="13"/>
  <c r="L2" i="13"/>
  <c r="L3" i="13"/>
  <c r="L4" i="13"/>
  <c r="L5" i="13"/>
  <c r="G18" i="13"/>
  <c r="M7" i="13" l="1"/>
  <c r="L7" i="13"/>
  <c r="H18" i="13"/>
  <c r="L18" i="13" s="1"/>
  <c r="M18" i="13" l="1"/>
  <c r="M19" i="13" s="1"/>
  <c r="N1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Pontius</author>
    <author>rpontius</author>
  </authors>
  <commentList>
    <comment ref="A1" authorId="0" shapeId="0" xr:uid="{00000000-0006-0000-0100-000001000000}">
      <text>
        <r>
          <rPr>
            <sz val="9"/>
            <color indexed="81"/>
            <rFont val="Tahoma"/>
            <family val="2"/>
          </rPr>
          <t>Choose Census or Sample.</t>
        </r>
      </text>
    </comment>
    <comment ref="B1" authorId="0" shapeId="0" xr:uid="{00000000-0006-0000-0100-000002000000}">
      <text>
        <r>
          <rPr>
            <sz val="9"/>
            <color indexed="81"/>
            <rFont val="Tahoma"/>
            <family val="2"/>
          </rPr>
          <t>Enter domain name.</t>
        </r>
      </text>
    </comment>
    <comment ref="D1" authorId="1" shapeId="0" xr:uid="{00000000-0006-0000-0100-000003000000}">
      <text>
        <r>
          <rPr>
            <sz val="10"/>
            <color indexed="81"/>
            <rFont val="Tahoma"/>
            <family val="2"/>
          </rPr>
          <t>Enter Time2 for change analysis.
Enter name of reference information for error analysis.</t>
        </r>
      </text>
    </comment>
    <comment ref="T1" authorId="0" shapeId="0" xr:uid="{00000000-0006-0000-0100-000004000000}">
      <text>
        <r>
          <rPr>
            <sz val="9"/>
            <color indexed="81"/>
            <rFont val="Tahoma"/>
            <family val="2"/>
          </rPr>
          <t>Options for value in cell A1 of sheet SampleMatrix</t>
        </r>
      </text>
    </comment>
    <comment ref="U1" authorId="0" shapeId="0" xr:uid="{00000000-0006-0000-0100-000005000000}">
      <text>
        <r>
          <rPr>
            <sz val="9"/>
            <color indexed="81"/>
            <rFont val="Tahoma"/>
            <family val="2"/>
          </rPr>
          <t>Options for value in cell C2 of sheet SampleMatrix</t>
        </r>
      </text>
    </comment>
    <comment ref="A2" authorId="0" shapeId="0" xr:uid="{00000000-0006-0000-0100-000006000000}">
      <text>
        <r>
          <rPr>
            <sz val="9"/>
            <color indexed="81"/>
            <rFont val="Tahoma"/>
            <family val="2"/>
          </rPr>
          <t>If the value in cell A1 is Census, then the numbers below are ignored, so they can be blanks.
If the value of cell A1 is Sample, then enter the number of elements in the entire population by category in cells A3:A18.</t>
        </r>
      </text>
    </comment>
    <comment ref="C2" authorId="0" shapeId="0" xr:uid="{00000000-0006-0000-0100-000007000000}">
      <text>
        <r>
          <rPr>
            <sz val="9"/>
            <color indexed="81"/>
            <rFont val="Tahoma"/>
            <family val="2"/>
          </rPr>
          <t>Choose Change or Error.</t>
        </r>
      </text>
    </comment>
    <comment ref="T2" authorId="0" shapeId="0" xr:uid="{00000000-0006-0000-0100-000008000000}">
      <text>
        <r>
          <rPr>
            <sz val="9"/>
            <color indexed="81"/>
            <rFont val="Tahoma"/>
            <family val="2"/>
          </rPr>
          <t>Options for value in cell A1 of sheet SampleMatrix</t>
        </r>
      </text>
    </comment>
    <comment ref="U2" authorId="0" shapeId="0" xr:uid="{00000000-0006-0000-0100-000009000000}">
      <text>
        <r>
          <rPr>
            <sz val="9"/>
            <color indexed="81"/>
            <rFont val="Tahoma"/>
            <family val="2"/>
          </rPr>
          <t>Options for value in cell C2 of sheet SampleMatrix</t>
        </r>
      </text>
    </comment>
    <comment ref="B3" authorId="1" shapeId="0" xr:uid="{00000000-0006-0000-0100-00000A000000}">
      <text>
        <r>
          <rPr>
            <sz val="10"/>
            <color indexed="81"/>
            <rFont val="Tahoma"/>
            <family val="2"/>
          </rPr>
          <t>Enter Time1 for change analysis.
Enter name of comparison information for error analysis.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Pontius</author>
  </authors>
  <commentList>
    <comment ref="B1" authorId="0" shapeId="0" xr:uid="{00000000-0006-0000-0200-000001000000}">
      <text>
        <r>
          <rPr>
            <sz val="9"/>
            <color indexed="81"/>
            <rFont val="Tahoma"/>
            <family val="2"/>
          </rPr>
          <t>Domain Name</t>
        </r>
      </text>
    </comment>
    <comment ref="V1" authorId="0" shapeId="0" xr:uid="{00000000-0006-0000-0200-000002000000}">
      <text>
        <r>
          <rPr>
            <sz val="9"/>
            <color indexed="81"/>
            <rFont val="Tahoma"/>
            <family val="2"/>
          </rPr>
          <t xml:space="preserve">Term for change analysis.
</t>
        </r>
      </text>
    </comment>
    <comment ref="W1" authorId="0" shapeId="0" xr:uid="{00000000-0006-0000-0200-000003000000}">
      <text>
        <r>
          <rPr>
            <sz val="9"/>
            <color indexed="81"/>
            <rFont val="Tahoma"/>
            <family val="2"/>
          </rPr>
          <t xml:space="preserve">Term for change analysis.
</t>
        </r>
      </text>
    </comment>
    <comment ref="V2" authorId="0" shapeId="0" xr:uid="{00000000-0006-0000-0200-000004000000}">
      <text>
        <r>
          <rPr>
            <sz val="9"/>
            <color indexed="81"/>
            <rFont val="Tahoma"/>
            <family val="2"/>
          </rPr>
          <t>Term for error analysis.</t>
        </r>
      </text>
    </comment>
    <comment ref="W2" authorId="0" shapeId="0" xr:uid="{00000000-0006-0000-0200-000005000000}">
      <text>
        <r>
          <rPr>
            <sz val="9"/>
            <color indexed="81"/>
            <rFont val="Tahoma"/>
            <family val="2"/>
          </rPr>
          <t>Term for error analysis.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Robert Pontius</author>
    <author>rpontius</author>
    <author>Administrator</author>
  </authors>
  <commentList>
    <comment ref="A1" authorId="0" shapeId="0" xr:uid="{00000000-0006-0000-0600-000001000000}">
      <text>
        <r>
          <rPr>
            <sz val="9"/>
            <color indexed="81"/>
            <rFont val="Tahoma"/>
            <family val="2"/>
          </rPr>
          <t>Domain Name</t>
        </r>
      </text>
    </comment>
    <comment ref="B1" authorId="1" shapeId="0" xr:uid="{00000000-0006-0000-0600-000002000000}">
      <text>
        <r>
          <rPr>
            <b/>
            <sz val="8"/>
            <color indexed="81"/>
            <rFont val="Tahoma"/>
            <family val="2"/>
          </rPr>
          <t>Gain or Omission as a percent of domain.</t>
        </r>
      </text>
    </comment>
    <comment ref="C1" authorId="1" shapeId="0" xr:uid="{00000000-0006-0000-0600-000003000000}">
      <text>
        <r>
          <rPr>
            <b/>
            <sz val="8"/>
            <color indexed="81"/>
            <rFont val="Tahoma"/>
            <family val="2"/>
          </rPr>
          <t>Persistence or Agreement as a percent of domain.</t>
        </r>
      </text>
    </comment>
    <comment ref="D1" authorId="1" shapeId="0" xr:uid="{00000000-0006-0000-0600-000004000000}">
      <text>
        <r>
          <rPr>
            <b/>
            <sz val="8"/>
            <color indexed="81"/>
            <rFont val="Tahoma"/>
            <family val="2"/>
          </rPr>
          <t>Loss or Comission as a percent of domain.</t>
        </r>
      </text>
    </comment>
    <comment ref="F1" authorId="0" shapeId="0" xr:uid="{00000000-0006-0000-0600-000005000000}">
      <text>
        <r>
          <rPr>
            <b/>
            <sz val="9"/>
            <color indexed="81"/>
            <rFont val="Tahoma"/>
            <family val="2"/>
          </rPr>
          <t>Quantity difference as percent of domain.</t>
        </r>
      </text>
    </comment>
    <comment ref="G1" authorId="0" shapeId="0" xr:uid="{00000000-0006-0000-0600-000006000000}">
      <text>
        <r>
          <rPr>
            <b/>
            <sz val="9"/>
            <color indexed="81"/>
            <rFont val="Tahoma"/>
            <family val="2"/>
          </rPr>
          <t>Exchange difference as percent of domain.</t>
        </r>
      </text>
    </comment>
    <comment ref="H1" authorId="0" shapeId="0" xr:uid="{00000000-0006-0000-0600-000007000000}">
      <text>
        <r>
          <rPr>
            <b/>
            <sz val="9"/>
            <color indexed="81"/>
            <rFont val="Tahoma"/>
            <family val="2"/>
          </rPr>
          <t>Shift difference as percent of domain.</t>
        </r>
      </text>
    </comment>
    <comment ref="I1" authorId="0" shapeId="0" xr:uid="{00000000-0006-0000-0600-000008000000}">
      <text>
        <r>
          <rPr>
            <b/>
            <sz val="9"/>
            <color indexed="81"/>
            <rFont val="Tahoma"/>
            <family val="2"/>
          </rPr>
          <t>Figure of Merit is a unitless index of agreement.</t>
        </r>
      </text>
    </comment>
    <comment ref="J1" authorId="1" shapeId="0" xr:uid="{00000000-0006-0000-0600-000009000000}">
      <text>
        <r>
          <rPr>
            <b/>
            <sz val="8"/>
            <color indexed="81"/>
            <rFont val="Tahoma"/>
            <family val="2"/>
          </rPr>
          <t>This is an intensity.
For error analysis, this is 100% minus Producer's Accuracy.
For change analysis, this is Gain Intensity.</t>
        </r>
      </text>
    </comment>
    <comment ref="K1" authorId="1" shapeId="0" xr:uid="{00000000-0006-0000-0600-00000A000000}">
      <text>
        <r>
          <rPr>
            <b/>
            <sz val="8"/>
            <color indexed="81"/>
            <rFont val="Tahoma"/>
            <family val="2"/>
          </rPr>
          <t>This is an intensity.
For error analysis, this is 100% minus User's Accuracy.
For change analysis, this is Loss Intensity.</t>
        </r>
      </text>
    </comment>
    <comment ref="O1" authorId="2" shapeId="0" xr:uid="{00000000-0006-0000-0600-00000B000000}">
      <text>
        <r>
          <rPr>
            <sz val="9"/>
            <color indexed="81"/>
            <rFont val="Tahoma"/>
            <family val="2"/>
          </rPr>
          <t>Transition Intensities, given the gain of the first category.</t>
        </r>
      </text>
    </comment>
    <comment ref="P1" authorId="2" shapeId="0" xr:uid="{00000000-0006-0000-0600-00000C000000}">
      <text>
        <r>
          <rPr>
            <sz val="9"/>
            <color indexed="81"/>
            <rFont val="Tahoma"/>
            <family val="2"/>
          </rPr>
          <t>Observed transitions from first category, given the gain of the row category.</t>
        </r>
      </text>
    </comment>
    <comment ref="Q1" authorId="2" shapeId="0" xr:uid="{00000000-0006-0000-0600-00000D000000}">
      <text>
        <r>
          <rPr>
            <sz val="9"/>
            <color indexed="81"/>
            <rFont val="Tahoma"/>
            <family val="2"/>
          </rPr>
          <t>Uniform transitions from first category, given the gain of the row category.</t>
        </r>
      </text>
    </comment>
    <comment ref="R1" authorId="0" shapeId="0" xr:uid="{00000000-0006-0000-0600-00000E000000}">
      <text>
        <r>
          <rPr>
            <sz val="9"/>
            <color indexed="81"/>
            <rFont val="Tahoma"/>
            <family val="2"/>
          </rPr>
          <t>Label for columns to the left.</t>
        </r>
      </text>
    </comment>
    <comment ref="S1" authorId="0" shapeId="0" xr:uid="{00000000-0006-0000-0600-00000F000000}">
      <text>
        <r>
          <rPr>
            <sz val="9"/>
            <color indexed="81"/>
            <rFont val="Tahoma"/>
            <family val="2"/>
          </rPr>
          <t xml:space="preserve">Term for change analysis.
</t>
        </r>
      </text>
    </comment>
    <comment ref="S2" authorId="0" shapeId="0" xr:uid="{00000000-0006-0000-0600-000010000000}">
      <text>
        <r>
          <rPr>
            <sz val="9"/>
            <color indexed="81"/>
            <rFont val="Tahoma"/>
            <family val="2"/>
          </rPr>
          <t>Term for error analysis.</t>
        </r>
      </text>
    </comment>
    <comment ref="F18" authorId="0" shapeId="0" xr:uid="{00000000-0006-0000-0600-000011000000}">
      <text>
        <r>
          <rPr>
            <b/>
            <sz val="9"/>
            <color indexed="81"/>
            <rFont val="Tahoma"/>
            <family val="2"/>
          </rPr>
          <t>Notice the division by 2 because difference involves two categories.</t>
        </r>
      </text>
    </comment>
    <comment ref="G18" authorId="0" shapeId="0" xr:uid="{00000000-0006-0000-0600-000012000000}">
      <text>
        <r>
          <rPr>
            <b/>
            <sz val="9"/>
            <color indexed="81"/>
            <rFont val="Tahoma"/>
            <family val="2"/>
          </rPr>
          <t>Notice the division by 2 because difference involves two categories.</t>
        </r>
      </text>
    </comment>
    <comment ref="H18" authorId="0" shapeId="0" xr:uid="{00000000-0006-0000-0600-000013000000}">
      <text>
        <r>
          <rPr>
            <b/>
            <sz val="9"/>
            <color indexed="81"/>
            <rFont val="Tahoma"/>
            <family val="2"/>
          </rPr>
          <t>Notice the division by 2 because difference involves two categories.</t>
        </r>
      </text>
    </comment>
    <comment ref="J18" authorId="2" shapeId="0" xr:uid="{00000000-0006-0000-0600-000014000000}">
      <text>
        <r>
          <rPr>
            <b/>
            <sz val="9"/>
            <color indexed="81"/>
            <rFont val="Tahoma"/>
            <family val="2"/>
          </rPr>
          <t>Use this for Uniform line on figure in CategoryIntensity sheet.</t>
        </r>
      </text>
    </comment>
    <comment ref="K18" authorId="2" shapeId="0" xr:uid="{00000000-0006-0000-0600-000015000000}">
      <text>
        <r>
          <rPr>
            <b/>
            <sz val="9"/>
            <color indexed="81"/>
            <rFont val="Tahoma"/>
            <family val="2"/>
          </rPr>
          <t>Use this for Uniform line on figure in CategoryIntensity sheet.</t>
        </r>
      </text>
    </comment>
    <comment ref="L18" authorId="2" shapeId="0" xr:uid="{00000000-0006-0000-0600-000016000000}">
      <text>
        <r>
          <rPr>
            <b/>
            <sz val="9"/>
            <color indexed="81"/>
            <rFont val="Tahoma"/>
            <family val="2"/>
          </rPr>
          <t>Use this for Uniform Quantity line on figure in ComponentIntensity sheet.</t>
        </r>
      </text>
    </comment>
    <comment ref="O18" authorId="2" shapeId="0" xr:uid="{00000000-0006-0000-0600-000017000000}">
      <text>
        <r>
          <rPr>
            <b/>
            <sz val="9"/>
            <color indexed="81"/>
            <rFont val="Tahoma"/>
            <family val="2"/>
          </rPr>
          <t>Uniform transition intensity of gain of first category.</t>
        </r>
      </text>
    </comment>
    <comment ref="M19" authorId="2" shapeId="0" xr:uid="{00000000-0006-0000-0600-000018000000}">
      <text>
        <r>
          <rPr>
            <b/>
            <sz val="9"/>
            <color indexed="81"/>
            <rFont val="Tahoma"/>
            <family val="2"/>
          </rPr>
          <t>Use this for Uniform Exchange line on figure in ComponentIntensity sheet.
This Uniform Exchange line shows the sum of Quantity and Exchange, just as the stacked bars show.</t>
        </r>
      </text>
    </comment>
    <comment ref="E20" authorId="2" shapeId="0" xr:uid="{00000000-0006-0000-0600-000019000000}">
      <text>
        <r>
          <rPr>
            <b/>
            <sz val="9"/>
            <color indexed="81"/>
            <rFont val="Tahoma"/>
            <family val="2"/>
          </rPr>
          <t>Symbol for net loss</t>
        </r>
      </text>
    </comment>
    <comment ref="E21" authorId="2" shapeId="0" xr:uid="{00000000-0006-0000-0600-00001A000000}">
      <text>
        <r>
          <rPr>
            <b/>
            <sz val="9"/>
            <color indexed="81"/>
            <rFont val="Tahoma"/>
            <family val="2"/>
          </rPr>
          <t>Symbol for net gain</t>
        </r>
      </text>
    </comment>
  </commentList>
</comments>
</file>

<file path=xl/sharedStrings.xml><?xml version="1.0" encoding="utf-8"?>
<sst xmlns="http://schemas.openxmlformats.org/spreadsheetml/2006/main" count="32" uniqueCount="30">
  <si>
    <t>Figure Of Merit</t>
  </si>
  <si>
    <t>Agreement</t>
  </si>
  <si>
    <t>Omission</t>
  </si>
  <si>
    <t>Population</t>
  </si>
  <si>
    <t>Commission</t>
  </si>
  <si>
    <t>Census</t>
  </si>
  <si>
    <t>Sample</t>
  </si>
  <si>
    <t>Change</t>
  </si>
  <si>
    <t>Error</t>
  </si>
  <si>
    <t>Gain</t>
  </si>
  <si>
    <t>Persistence</t>
  </si>
  <si>
    <t>Loss</t>
  </si>
  <si>
    <t>Intensity</t>
  </si>
  <si>
    <t>Quantity</t>
  </si>
  <si>
    <t>Shift</t>
  </si>
  <si>
    <t>Exchange</t>
  </si>
  <si>
    <t>Total</t>
  </si>
  <si>
    <t>Overall</t>
  </si>
  <si>
    <t>Observed</t>
  </si>
  <si>
    <t>Uniform</t>
  </si>
  <si>
    <t>Sign</t>
  </si>
  <si>
    <t>+</t>
  </si>
  <si>
    <t>-</t>
  </si>
  <si>
    <t>Grassland</t>
  </si>
  <si>
    <t>Woodland</t>
  </si>
  <si>
    <t>Agriculture</t>
  </si>
  <si>
    <t>Plantation</t>
  </si>
  <si>
    <t>Settlement</t>
  </si>
  <si>
    <t>Wetland</t>
  </si>
  <si>
    <t>Gondwe2018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</si>
</sst>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
    <numFmt numFmtId="166" formatCode="_(* #,##0_);_(* \(#,##0\);_(* &quot;-&quot;??_);_(@_)"/>
  </numFmts>
  <fonts count="8" x14ac:knownFonts="1">
    <font>
      <sz val="10"/>
      <name val="Arial"/>
    </font>
    <font>
      <sz val="10"/>
      <name val="Arial"/>
      <family val="2"/>
    </font>
    <font>
      <b/>
      <sz val="8"/>
      <color indexed="81"/>
      <name val="Tahoma"/>
      <family val="2"/>
    </font>
    <font>
      <sz val="9"/>
      <color indexed="81"/>
      <name val="Tahoma"/>
      <family val="2"/>
    </font>
    <font>
      <sz val="8"/>
      <name val="Arial"/>
      <family val="2"/>
    </font>
    <font>
      <sz val="10"/>
      <color indexed="81"/>
      <name val="Tahoma"/>
      <family val="2"/>
    </font>
    <font>
      <b/>
      <sz val="9"/>
      <color indexed="81"/>
      <name val="Tahoma"/>
      <family val="2"/>
    </font>
    <font>
      <sz val="11"/>
      <color theme="1"/>
      <name val="Calibri"/>
      <family val="2"/>
      <scheme val="minor"/>
    </font>
  </fonts>
  <fills count="6">
    <fill>
      <patternFill patternType="none"/>
    </fill>
    <fill>
      <patternFill patternType="gray125"/>
    </fill>
    <fill>
      <patternFill patternType="solid">
        <fgColor indexed="13"/>
        <bgColor indexed="64"/>
      </patternFill>
    </fill>
    <fill>
      <patternFill patternType="solid">
        <fgColor indexed="55"/>
        <bgColor indexed="64"/>
      </patternFill>
    </fill>
    <fill>
      <patternFill patternType="solid">
        <fgColor rgb="FFFFFF00"/>
        <bgColor indexed="64"/>
      </patternFill>
    </fill>
    <fill>
      <patternFill patternType="solid">
        <fgColor theme="0" tint="-0.249977111117893"/>
        <bgColor indexed="64"/>
      </patternFill>
    </fill>
  </fills>
  <borders count="1">
    <border>
      <left/>
      <right/>
      <top/>
      <bottom/>
      <diagonal/>
    </border>
  </borders>
  <cellStyleXfs count="4">
    <xf numFmtId="0" fontId="0" fillId="0" borderId="0"/>
    <xf numFmtId="164" fontId="1" fillId="0" borderId="0" applyFont="0" applyFill="0" applyBorder="0" applyAlignment="0" applyProtection="0"/>
    <xf numFmtId="0" fontId="7" fillId="0" borderId="0"/>
    <xf numFmtId="9" fontId="1" fillId="0" borderId="0" applyFont="0" applyFill="0" applyBorder="0" applyAlignment="0" applyProtection="0"/>
  </cellStyleXfs>
  <cellXfs count="48">
    <xf numFmtId="0" fontId="0" fillId="0" borderId="0" xfId="0"/>
    <xf numFmtId="0" fontId="0" fillId="0" borderId="0" xfId="0" applyBorder="1" applyAlignment="1">
      <alignment horizontal="right"/>
    </xf>
    <xf numFmtId="2" fontId="0" fillId="0" borderId="0" xfId="0" applyNumberFormat="1" applyBorder="1" applyAlignment="1">
      <alignment horizontal="right"/>
    </xf>
    <xf numFmtId="0" fontId="0" fillId="0" borderId="0" xfId="0" applyFill="1" applyBorder="1" applyAlignment="1">
      <alignment horizontal="right"/>
    </xf>
    <xf numFmtId="2" fontId="0" fillId="0" borderId="0" xfId="0" applyNumberFormat="1" applyFill="1" applyBorder="1" applyAlignment="1">
      <alignment horizontal="right"/>
    </xf>
    <xf numFmtId="1" fontId="0" fillId="0" borderId="0" xfId="0" applyNumberFormat="1" applyBorder="1" applyAlignment="1">
      <alignment horizontal="right"/>
    </xf>
    <xf numFmtId="0" fontId="0" fillId="0" borderId="0" xfId="0" applyFill="1"/>
    <xf numFmtId="0" fontId="0" fillId="0" borderId="0" xfId="0" applyFill="1" applyAlignment="1">
      <alignment horizontal="center"/>
    </xf>
    <xf numFmtId="1" fontId="0" fillId="0" borderId="0" xfId="0" applyNumberFormat="1" applyFill="1" applyAlignment="1">
      <alignment horizontal="center"/>
    </xf>
    <xf numFmtId="1" fontId="0" fillId="0" borderId="0" xfId="0" applyNumberFormat="1"/>
    <xf numFmtId="1" fontId="0" fillId="0" borderId="0" xfId="0" applyNumberFormat="1" applyAlignment="1">
      <alignment horizontal="center"/>
    </xf>
    <xf numFmtId="0" fontId="0" fillId="2" borderId="0" xfId="0" applyFill="1" applyAlignment="1">
      <alignment horizontal="center"/>
    </xf>
    <xf numFmtId="0" fontId="0" fillId="0" borderId="0" xfId="1" applyNumberFormat="1" applyFont="1" applyBorder="1" applyAlignment="1">
      <alignment horizontal="right"/>
    </xf>
    <xf numFmtId="0" fontId="0" fillId="0" borderId="0" xfId="0" applyNumberFormat="1" applyBorder="1" applyAlignment="1">
      <alignment horizontal="right"/>
    </xf>
    <xf numFmtId="2" fontId="0" fillId="0" borderId="0" xfId="3" applyNumberFormat="1" applyFont="1" applyFill="1" applyBorder="1" applyAlignment="1">
      <alignment horizontal="right"/>
    </xf>
    <xf numFmtId="0" fontId="0" fillId="0" borderId="0" xfId="0" applyNumberFormat="1" applyFill="1" applyBorder="1" applyAlignment="1">
      <alignment horizontal="right"/>
    </xf>
    <xf numFmtId="0" fontId="0" fillId="0" borderId="0" xfId="0" applyBorder="1" applyAlignment="1" applyProtection="1">
      <alignment horizontal="right"/>
    </xf>
    <xf numFmtId="0" fontId="0" fillId="0" borderId="0" xfId="0" applyFill="1" applyBorder="1" applyAlignment="1" applyProtection="1">
      <alignment horizontal="right"/>
    </xf>
    <xf numFmtId="0" fontId="0" fillId="0" borderId="0" xfId="0" applyProtection="1"/>
    <xf numFmtId="0" fontId="1" fillId="2" borderId="0" xfId="0" applyFont="1" applyFill="1" applyBorder="1" applyAlignment="1" applyProtection="1">
      <alignment horizontal="right"/>
    </xf>
    <xf numFmtId="0" fontId="1" fillId="3" borderId="0" xfId="0" applyFont="1" applyFill="1" applyBorder="1" applyAlignment="1" applyProtection="1">
      <alignment horizontal="right"/>
      <protection locked="0"/>
    </xf>
    <xf numFmtId="1" fontId="0" fillId="0" borderId="0" xfId="0" applyNumberFormat="1" applyFill="1" applyBorder="1" applyAlignment="1">
      <alignment horizontal="right"/>
    </xf>
    <xf numFmtId="1" fontId="0" fillId="3" borderId="0" xfId="0" applyNumberFormat="1" applyFill="1" applyBorder="1" applyAlignment="1" applyProtection="1">
      <alignment horizontal="right"/>
      <protection locked="0"/>
    </xf>
    <xf numFmtId="1" fontId="1" fillId="3" borderId="0" xfId="0" applyNumberFormat="1" applyFont="1" applyFill="1" applyBorder="1" applyAlignment="1" applyProtection="1">
      <alignment horizontal="right"/>
      <protection locked="0"/>
    </xf>
    <xf numFmtId="1" fontId="0" fillId="3" borderId="0" xfId="0" applyNumberFormat="1" applyFill="1" applyProtection="1">
      <protection locked="0"/>
    </xf>
    <xf numFmtId="1" fontId="0" fillId="0" borderId="0" xfId="0" applyNumberFormat="1" applyBorder="1" applyAlignment="1" applyProtection="1">
      <alignment horizontal="right"/>
    </xf>
    <xf numFmtId="0" fontId="1" fillId="2" borderId="0" xfId="0" applyFont="1" applyFill="1" applyProtection="1"/>
    <xf numFmtId="1" fontId="0" fillId="0" borderId="0" xfId="0" applyNumberFormat="1" applyProtection="1"/>
    <xf numFmtId="0" fontId="0" fillId="3" borderId="0" xfId="0" applyFill="1" applyBorder="1" applyAlignment="1" applyProtection="1">
      <alignment horizontal="right"/>
      <protection locked="0"/>
    </xf>
    <xf numFmtId="0" fontId="1" fillId="2" borderId="0" xfId="0" applyFont="1" applyFill="1" applyBorder="1" applyAlignment="1">
      <alignment horizontal="right"/>
    </xf>
    <xf numFmtId="0" fontId="0" fillId="2" borderId="0" xfId="0" applyFont="1" applyFill="1" applyBorder="1" applyAlignment="1" applyProtection="1">
      <alignment horizontal="right"/>
    </xf>
    <xf numFmtId="0" fontId="1" fillId="0" borderId="0" xfId="0" applyFont="1" applyFill="1" applyBorder="1" applyAlignment="1" applyProtection="1">
      <alignment horizontal="right"/>
      <protection locked="0"/>
    </xf>
    <xf numFmtId="0" fontId="0" fillId="0" borderId="0" xfId="0" applyFill="1" applyBorder="1" applyAlignment="1">
      <alignment horizontal="center"/>
    </xf>
    <xf numFmtId="0" fontId="0" fillId="0" borderId="0" xfId="0" applyFill="1" applyAlignment="1">
      <alignment horizontal="left"/>
    </xf>
    <xf numFmtId="0" fontId="0" fillId="0" borderId="0" xfId="0" applyAlignment="1">
      <alignment horizontal="left"/>
    </xf>
    <xf numFmtId="0" fontId="0" fillId="0" borderId="0" xfId="0" applyAlignment="1">
      <alignment horizontal="center"/>
    </xf>
    <xf numFmtId="0" fontId="1" fillId="2" borderId="0" xfId="0" applyFont="1" applyFill="1" applyBorder="1" applyAlignment="1">
      <alignment horizontal="center"/>
    </xf>
    <xf numFmtId="1" fontId="1" fillId="2" borderId="0" xfId="0" applyNumberFormat="1" applyFont="1" applyFill="1" applyBorder="1" applyAlignment="1" applyProtection="1">
      <alignment horizontal="right"/>
    </xf>
    <xf numFmtId="0" fontId="1" fillId="2" borderId="0" xfId="0" applyFont="1" applyFill="1" applyAlignment="1">
      <alignment horizontal="right"/>
    </xf>
    <xf numFmtId="2" fontId="0" fillId="0" borderId="0" xfId="1" applyNumberFormat="1" applyFont="1" applyBorder="1" applyAlignment="1">
      <alignment horizontal="right"/>
    </xf>
    <xf numFmtId="166" fontId="0" fillId="0" borderId="0" xfId="1" applyNumberFormat="1" applyFont="1" applyFill="1"/>
    <xf numFmtId="166" fontId="0" fillId="0" borderId="0" xfId="1" applyNumberFormat="1" applyFont="1" applyBorder="1" applyAlignment="1">
      <alignment horizontal="right"/>
    </xf>
    <xf numFmtId="0" fontId="0" fillId="0" borderId="0" xfId="0" applyBorder="1"/>
    <xf numFmtId="0" fontId="1" fillId="4" borderId="0" xfId="0" applyFont="1" applyFill="1" applyAlignment="1">
      <alignment horizontal="left"/>
    </xf>
    <xf numFmtId="166" fontId="0" fillId="0" borderId="0" xfId="1" applyNumberFormat="1" applyFont="1" applyFill="1" applyBorder="1" applyAlignment="1">
      <alignment horizontal="right"/>
    </xf>
    <xf numFmtId="0" fontId="0" fillId="4" borderId="0" xfId="0" applyFill="1" applyAlignment="1">
      <alignment horizontal="center"/>
    </xf>
    <xf numFmtId="0" fontId="0" fillId="4" borderId="0" xfId="0" applyFill="1" applyBorder="1" applyAlignment="1">
      <alignment horizontal="center"/>
    </xf>
    <xf numFmtId="1" fontId="0" fillId="5" borderId="0" xfId="0" applyNumberFormat="1" applyFill="1" applyAlignment="1" applyProtection="1">
      <alignment horizontal="center"/>
      <protection locked="0"/>
    </xf>
  </cellXfs>
  <cellStyles count="4">
    <cellStyle name="Comma" xfId="1" builtinId="3"/>
    <cellStyle name="Normal" xfId="0" builtinId="0"/>
    <cellStyle name="Normal 2" xfId="2" xr:uid="{00000000-0005-0000-0000-00000200000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hartsheet" Target="chartsheets/sheet3.xml"/><Relationship Id="rId4" Type="http://schemas.openxmlformats.org/officeDocument/2006/relationships/worksheet" Target="worksheets/sheet4.xml"/><Relationship Id="rId9" Type="http://schemas.openxmlformats.org/officeDocument/2006/relationships/chartsheet" Target="chartsheets/sheet2.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430619249516796E-2"/>
          <c:y val="8.3197389885807563E-2"/>
          <c:w val="0.36954538375010831"/>
          <c:h val="0.83360522022838623"/>
        </c:manualLayout>
      </c:layout>
      <c:barChart>
        <c:barDir val="col"/>
        <c:grouping val="stacked"/>
        <c:varyColors val="0"/>
        <c:ser>
          <c:idx val="0"/>
          <c:order val="0"/>
          <c:tx>
            <c:strRef>
              <c:f>FiguresData!$A$2</c:f>
              <c:strCache>
                <c:ptCount val="1"/>
                <c:pt idx="0">
                  <c:v>Grassland</c:v>
                </c:pt>
              </c:strCache>
            </c:strRef>
          </c:tx>
          <c:spPr>
            <a:ln>
              <a:solidFill>
                <a:srgbClr val="000000"/>
              </a:solidFill>
            </a:ln>
          </c:spPr>
          <c:invertIfNegative val="0"/>
          <c:cat>
            <c:strRef>
              <c:f>(FiguresData!$D$1,FiguresData!$B$1)</c:f>
              <c:strCache>
                <c:ptCount val="2"/>
                <c:pt idx="0">
                  <c:v>Loss</c:v>
                </c:pt>
                <c:pt idx="1">
                  <c:v>Gain</c:v>
                </c:pt>
              </c:strCache>
            </c:strRef>
          </c:cat>
          <c:val>
            <c:numRef>
              <c:f>(FiguresData!$D$2,FiguresData!$B$2)</c:f>
              <c:numCache>
                <c:formatCode>0</c:formatCode>
                <c:ptCount val="2"/>
                <c:pt idx="0">
                  <c:v>14.504974264429304</c:v>
                </c:pt>
                <c:pt idx="1">
                  <c:v>7.9630474715589621</c:v>
                </c:pt>
              </c:numCache>
            </c:numRef>
          </c:val>
          <c:extLst>
            <c:ext xmlns:c16="http://schemas.microsoft.com/office/drawing/2014/chart" uri="{C3380CC4-5D6E-409C-BE32-E72D297353CC}">
              <c16:uniqueId val="{00000000-3CB1-461B-8F3A-D9EE52E7309A}"/>
            </c:ext>
          </c:extLst>
        </c:ser>
        <c:ser>
          <c:idx val="4"/>
          <c:order val="1"/>
          <c:tx>
            <c:strRef>
              <c:f>FiguresData!$A$3</c:f>
              <c:strCache>
                <c:ptCount val="1"/>
                <c:pt idx="0">
                  <c:v>Woodland</c:v>
                </c:pt>
              </c:strCache>
            </c:strRef>
          </c:tx>
          <c:spPr>
            <a:solidFill>
              <a:schemeClr val="tx1">
                <a:lumMod val="75000"/>
                <a:lumOff val="25000"/>
              </a:schemeClr>
            </a:solidFill>
            <a:ln w="12700">
              <a:solidFill>
                <a:srgbClr val="000000"/>
              </a:solidFill>
              <a:prstDash val="solid"/>
            </a:ln>
          </c:spPr>
          <c:invertIfNegative val="0"/>
          <c:cat>
            <c:strRef>
              <c:f>(FiguresData!$D$1,FiguresData!$B$1)</c:f>
              <c:strCache>
                <c:ptCount val="2"/>
                <c:pt idx="0">
                  <c:v>Loss</c:v>
                </c:pt>
                <c:pt idx="1">
                  <c:v>Gain</c:v>
                </c:pt>
              </c:strCache>
            </c:strRef>
          </c:cat>
          <c:val>
            <c:numRef>
              <c:f>(FiguresData!$D$3,FiguresData!$B$3)</c:f>
              <c:numCache>
                <c:formatCode>0</c:formatCode>
                <c:ptCount val="2"/>
                <c:pt idx="0">
                  <c:v>17.782350122736716</c:v>
                </c:pt>
                <c:pt idx="1">
                  <c:v>9.3317717473519313</c:v>
                </c:pt>
              </c:numCache>
            </c:numRef>
          </c:val>
          <c:extLst>
            <c:ext xmlns:c16="http://schemas.microsoft.com/office/drawing/2014/chart" uri="{C3380CC4-5D6E-409C-BE32-E72D297353CC}">
              <c16:uniqueId val="{00000001-3CB1-461B-8F3A-D9EE52E7309A}"/>
            </c:ext>
          </c:extLst>
        </c:ser>
        <c:ser>
          <c:idx val="1"/>
          <c:order val="2"/>
          <c:tx>
            <c:strRef>
              <c:f>FiguresData!$A$4</c:f>
              <c:strCache>
                <c:ptCount val="1"/>
                <c:pt idx="0">
                  <c:v>Agriculture</c:v>
                </c:pt>
              </c:strCache>
            </c:strRef>
          </c:tx>
          <c:spPr>
            <a:ln>
              <a:solidFill>
                <a:srgbClr val="000000"/>
              </a:solidFill>
            </a:ln>
          </c:spPr>
          <c:invertIfNegative val="0"/>
          <c:cat>
            <c:strRef>
              <c:f>(FiguresData!$D$1,FiguresData!$B$1)</c:f>
              <c:strCache>
                <c:ptCount val="2"/>
                <c:pt idx="0">
                  <c:v>Loss</c:v>
                </c:pt>
                <c:pt idx="1">
                  <c:v>Gain</c:v>
                </c:pt>
              </c:strCache>
            </c:strRef>
          </c:cat>
          <c:val>
            <c:numRef>
              <c:f>(FiguresData!$D$4,FiguresData!$B$4)</c:f>
              <c:numCache>
                <c:formatCode>0</c:formatCode>
                <c:ptCount val="2"/>
                <c:pt idx="0">
                  <c:v>7.0626098500173375</c:v>
                </c:pt>
                <c:pt idx="1">
                  <c:v>16.635039583071613</c:v>
                </c:pt>
              </c:numCache>
            </c:numRef>
          </c:val>
          <c:extLst>
            <c:ext xmlns:c16="http://schemas.microsoft.com/office/drawing/2014/chart" uri="{C3380CC4-5D6E-409C-BE32-E72D297353CC}">
              <c16:uniqueId val="{00000002-3CB1-461B-8F3A-D9EE52E7309A}"/>
            </c:ext>
          </c:extLst>
        </c:ser>
        <c:ser>
          <c:idx val="2"/>
          <c:order val="3"/>
          <c:tx>
            <c:strRef>
              <c:f>FiguresData!$A$5</c:f>
              <c:strCache>
                <c:ptCount val="1"/>
                <c:pt idx="0">
                  <c:v>Plantation</c:v>
                </c:pt>
              </c:strCache>
            </c:strRef>
          </c:tx>
          <c:spPr>
            <a:ln>
              <a:solidFill>
                <a:srgbClr val="000000"/>
              </a:solidFill>
            </a:ln>
          </c:spPr>
          <c:invertIfNegative val="0"/>
          <c:cat>
            <c:strRef>
              <c:f>(FiguresData!$D$1,FiguresData!$B$1)</c:f>
              <c:strCache>
                <c:ptCount val="2"/>
                <c:pt idx="0">
                  <c:v>Loss</c:v>
                </c:pt>
                <c:pt idx="1">
                  <c:v>Gain</c:v>
                </c:pt>
              </c:strCache>
            </c:strRef>
          </c:cat>
          <c:val>
            <c:numRef>
              <c:f>(FiguresData!$D$5,FiguresData!$B$5)</c:f>
              <c:numCache>
                <c:formatCode>0</c:formatCode>
                <c:ptCount val="2"/>
                <c:pt idx="0">
                  <c:v>1.1585918355754476</c:v>
                </c:pt>
                <c:pt idx="1">
                  <c:v>1.2963125720677431</c:v>
                </c:pt>
              </c:numCache>
            </c:numRef>
          </c:val>
          <c:extLst>
            <c:ext xmlns:c16="http://schemas.microsoft.com/office/drawing/2014/chart" uri="{C3380CC4-5D6E-409C-BE32-E72D297353CC}">
              <c16:uniqueId val="{00000003-3CB1-461B-8F3A-D9EE52E7309A}"/>
            </c:ext>
          </c:extLst>
        </c:ser>
        <c:ser>
          <c:idx val="3"/>
          <c:order val="4"/>
          <c:tx>
            <c:v>Settlement</c:v>
          </c:tx>
          <c:invertIfNegative val="0"/>
          <c:val>
            <c:numLit>
              <c:formatCode>General</c:formatCode>
              <c:ptCount val="1"/>
              <c:pt idx="0">
                <c:v>1</c:v>
              </c:pt>
            </c:numLit>
          </c:val>
          <c:extLst>
            <c:ext xmlns:c16="http://schemas.microsoft.com/office/drawing/2014/chart" uri="{C3380CC4-5D6E-409C-BE32-E72D297353CC}">
              <c16:uniqueId val="{00000002-76CB-46F3-933D-F7ED982C21AF}"/>
            </c:ext>
          </c:extLst>
        </c:ser>
        <c:ser>
          <c:idx val="5"/>
          <c:order val="5"/>
          <c:tx>
            <c:v>Wetland</c:v>
          </c:tx>
          <c:invertIfNegative val="0"/>
          <c:val>
            <c:numLit>
              <c:formatCode>General</c:formatCode>
              <c:ptCount val="1"/>
              <c:pt idx="0">
                <c:v>1</c:v>
              </c:pt>
            </c:numLit>
          </c:val>
          <c:extLst>
            <c:ext xmlns:c16="http://schemas.microsoft.com/office/drawing/2014/chart" uri="{C3380CC4-5D6E-409C-BE32-E72D297353CC}">
              <c16:uniqueId val="{00000003-76CB-46F3-933D-F7ED982C21AF}"/>
            </c:ext>
          </c:extLst>
        </c:ser>
        <c:dLbls>
          <c:showLegendKey val="0"/>
          <c:showVal val="0"/>
          <c:showCatName val="0"/>
          <c:showSerName val="0"/>
          <c:showPercent val="0"/>
          <c:showBubbleSize val="0"/>
        </c:dLbls>
        <c:gapWidth val="10"/>
        <c:overlap val="100"/>
        <c:axId val="113390336"/>
        <c:axId val="113392256"/>
      </c:barChart>
      <c:catAx>
        <c:axId val="113390336"/>
        <c:scaling>
          <c:orientation val="minMax"/>
        </c:scaling>
        <c:delete val="0"/>
        <c:axPos val="b"/>
        <c:title>
          <c:tx>
            <c:rich>
              <a:bodyPr/>
              <a:lstStyle/>
              <a:p>
                <a:pPr>
                  <a:defRPr/>
                </a:pPr>
                <a:r>
                  <a:rPr lang="en-US"/>
                  <a:t>Type of Difference</a:t>
                </a:r>
              </a:p>
            </c:rich>
          </c:tx>
          <c:overlay val="0"/>
        </c:title>
        <c:numFmt formatCode="General" sourceLinked="0"/>
        <c:majorTickMark val="none"/>
        <c:minorTickMark val="none"/>
        <c:tickLblPos val="nextTo"/>
        <c:spPr>
          <a:ln w="9525">
            <a:solidFill>
              <a:srgbClr val="000000"/>
            </a:solidFill>
          </a:ln>
        </c:spPr>
        <c:crossAx val="113392256"/>
        <c:crosses val="autoZero"/>
        <c:auto val="1"/>
        <c:lblAlgn val="ctr"/>
        <c:lblOffset val="100"/>
        <c:tickMarkSkip val="1"/>
        <c:noMultiLvlLbl val="0"/>
      </c:catAx>
      <c:valAx>
        <c:axId val="113392256"/>
        <c:scaling>
          <c:orientation val="minMax"/>
          <c:min val="0"/>
        </c:scaling>
        <c:delete val="0"/>
        <c:axPos val="l"/>
        <c:title>
          <c:tx>
            <c:rich>
              <a:bodyPr/>
              <a:lstStyle/>
              <a:p>
                <a:pPr>
                  <a:defRPr/>
                </a:pPr>
                <a:r>
                  <a:rPr lang="en-US"/>
                  <a:t>Difference size (percentage of domain)</a:t>
                </a:r>
              </a:p>
            </c:rich>
          </c:tx>
          <c:layout>
            <c:manualLayout>
              <c:xMode val="edge"/>
              <c:yMode val="edge"/>
              <c:x val="8.3694699094910598E-3"/>
              <c:y val="0.2653532174709809"/>
            </c:manualLayout>
          </c:layout>
          <c:overlay val="0"/>
          <c:spPr>
            <a:noFill/>
            <a:ln w="25400">
              <a:noFill/>
            </a:ln>
          </c:spPr>
        </c:title>
        <c:numFmt formatCode="0.0" sourceLinked="0"/>
        <c:majorTickMark val="cross"/>
        <c:minorTickMark val="out"/>
        <c:tickLblPos val="nextTo"/>
        <c:spPr>
          <a:ln w="3175">
            <a:solidFill>
              <a:srgbClr val="000000"/>
            </a:solidFill>
            <a:prstDash val="solid"/>
          </a:ln>
        </c:spPr>
        <c:txPr>
          <a:bodyPr rot="0" vert="horz"/>
          <a:lstStyle/>
          <a:p>
            <a:pPr>
              <a:defRPr/>
            </a:pPr>
            <a:endParaRPr lang="en-US"/>
          </a:p>
        </c:txPr>
        <c:crossAx val="113390336"/>
        <c:crosses val="autoZero"/>
        <c:crossBetween val="between"/>
      </c:valAx>
      <c:spPr>
        <a:noFill/>
        <a:ln w="25400">
          <a:noFill/>
        </a:ln>
      </c:spPr>
    </c:plotArea>
    <c:legend>
      <c:legendPos val="r"/>
      <c:layout>
        <c:manualLayout>
          <c:xMode val="edge"/>
          <c:yMode val="edge"/>
          <c:x val="0.48780329364666813"/>
          <c:y val="0.47987622792782253"/>
          <c:w val="0.14376187314542835"/>
          <c:h val="0.3901466366398687"/>
        </c:manualLayout>
      </c:layout>
      <c:overlay val="0"/>
      <c:spPr>
        <a:noFill/>
        <a:ln w="25400">
          <a:noFill/>
        </a:ln>
      </c:spPr>
    </c:legend>
    <c:plotVisOnly val="1"/>
    <c:dispBlanksAs val="gap"/>
    <c:showDLblsOverMax val="0"/>
  </c:chart>
  <c:spPr>
    <a:solidFill>
      <a:srgbClr val="FFFFFF"/>
    </a:solidFill>
    <a:ln w="9525">
      <a:noFill/>
    </a:ln>
  </c:spPr>
  <c:txPr>
    <a:bodyPr/>
    <a:lstStyle/>
    <a:p>
      <a:pPr>
        <a:defRPr sz="1400" b="1" i="0" u="none" strike="noStrike" baseline="0">
          <a:solidFill>
            <a:srgbClr val="000000"/>
          </a:solidFill>
          <a:latin typeface="Arial"/>
          <a:ea typeface="Arial"/>
          <a:cs typeface="Arial"/>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430619249516796E-2"/>
          <c:y val="8.3197389885807563E-2"/>
          <c:w val="0.36954538375010831"/>
          <c:h val="0.83360522022838623"/>
        </c:manualLayout>
      </c:layout>
      <c:barChart>
        <c:barDir val="col"/>
        <c:grouping val="stacked"/>
        <c:varyColors val="0"/>
        <c:ser>
          <c:idx val="4"/>
          <c:order val="0"/>
          <c:tx>
            <c:strRef>
              <c:f>FiguresData!$F$1</c:f>
              <c:strCache>
                <c:ptCount val="1"/>
                <c:pt idx="0">
                  <c:v>Quantity</c:v>
                </c:pt>
              </c:strCache>
            </c:strRef>
          </c:tx>
          <c:spPr>
            <a:solidFill>
              <a:schemeClr val="tx1">
                <a:lumMod val="75000"/>
                <a:lumOff val="25000"/>
              </a:schemeClr>
            </a:solidFill>
            <a:ln w="12700">
              <a:solidFill>
                <a:srgbClr val="000000"/>
              </a:solidFill>
              <a:prstDash val="solid"/>
            </a:ln>
          </c:spPr>
          <c:invertIfNegative val="0"/>
          <c:val>
            <c:numRef>
              <c:f>(FiguresData!$F$2:$F$7,FiguresData!$F$18)</c:f>
              <c:numCache>
                <c:formatCode>0</c:formatCode>
                <c:ptCount val="7"/>
                <c:pt idx="0">
                  <c:v>6.541926792870342</c:v>
                </c:pt>
                <c:pt idx="1">
                  <c:v>8.4505783753847847</c:v>
                </c:pt>
                <c:pt idx="2">
                  <c:v>9.5724297330542747</c:v>
                </c:pt>
                <c:pt idx="3">
                  <c:v>0.13772073649229544</c:v>
                </c:pt>
                <c:pt idx="4">
                  <c:v>0.35102813850502734</c:v>
                </c:pt>
                <c:pt idx="5">
                  <c:v>4.9313265602035292</c:v>
                </c:pt>
                <c:pt idx="6">
                  <c:v>14.992505168255125</c:v>
                </c:pt>
              </c:numCache>
            </c:numRef>
          </c:val>
          <c:extLst>
            <c:ext xmlns:c16="http://schemas.microsoft.com/office/drawing/2014/chart" uri="{C3380CC4-5D6E-409C-BE32-E72D297353CC}">
              <c16:uniqueId val="{00000000-0146-44DE-9F92-7F9233C5EB67}"/>
            </c:ext>
          </c:extLst>
        </c:ser>
        <c:ser>
          <c:idx val="0"/>
          <c:order val="1"/>
          <c:tx>
            <c:strRef>
              <c:f>FiguresData!$G$1</c:f>
              <c:strCache>
                <c:ptCount val="1"/>
                <c:pt idx="0">
                  <c:v>Exchange</c:v>
                </c:pt>
              </c:strCache>
            </c:strRef>
          </c:tx>
          <c:spPr>
            <a:solidFill>
              <a:schemeClr val="bg1">
                <a:lumMod val="50000"/>
              </a:schemeClr>
            </a:solidFill>
            <a:ln>
              <a:solidFill>
                <a:schemeClr val="tx1"/>
              </a:solidFill>
            </a:ln>
          </c:spPr>
          <c:invertIfNegative val="0"/>
          <c:val>
            <c:numRef>
              <c:f>(FiguresData!$G$2:$G$7,FiguresData!$G$18)</c:f>
              <c:numCache>
                <c:formatCode>0</c:formatCode>
                <c:ptCount val="7"/>
                <c:pt idx="0">
                  <c:v>14.854271160254745</c:v>
                </c:pt>
                <c:pt idx="1">
                  <c:v>18.663543494703859</c:v>
                </c:pt>
                <c:pt idx="2">
                  <c:v>14.125219700034675</c:v>
                </c:pt>
                <c:pt idx="3">
                  <c:v>1.8021214327477657</c:v>
                </c:pt>
                <c:pt idx="4">
                  <c:v>5.8581454220665927</c:v>
                </c:pt>
                <c:pt idx="5">
                  <c:v>4.2892841538793158</c:v>
                </c:pt>
                <c:pt idx="6">
                  <c:v>29.796292681843479</c:v>
                </c:pt>
              </c:numCache>
            </c:numRef>
          </c:val>
          <c:extLst>
            <c:ext xmlns:c16="http://schemas.microsoft.com/office/drawing/2014/chart" uri="{C3380CC4-5D6E-409C-BE32-E72D297353CC}">
              <c16:uniqueId val="{00000001-0146-44DE-9F92-7F9233C5EB67}"/>
            </c:ext>
          </c:extLst>
        </c:ser>
        <c:ser>
          <c:idx val="3"/>
          <c:order val="2"/>
          <c:tx>
            <c:strRef>
              <c:f>FiguresData!$H$1</c:f>
              <c:strCache>
                <c:ptCount val="1"/>
                <c:pt idx="0">
                  <c:v>Shift</c:v>
                </c:pt>
              </c:strCache>
            </c:strRef>
          </c:tx>
          <c:spPr>
            <a:solidFill>
              <a:schemeClr val="bg1">
                <a:lumMod val="75000"/>
              </a:schemeClr>
            </a:solidFill>
            <a:ln w="12700">
              <a:solidFill>
                <a:srgbClr val="000000"/>
              </a:solidFill>
              <a:prstDash val="solid"/>
            </a:ln>
          </c:spPr>
          <c:invertIfNegative val="0"/>
          <c:val>
            <c:numRef>
              <c:f>(FiguresData!$H$2:$H$7,FiguresData!$H$18)</c:f>
              <c:numCache>
                <c:formatCode>0</c:formatCode>
                <c:ptCount val="7"/>
                <c:pt idx="0">
                  <c:v>1.0718237828631771</c:v>
                </c:pt>
                <c:pt idx="1">
                  <c:v>0</c:v>
                </c:pt>
                <c:pt idx="2">
                  <c:v>3.5527136788005009E-15</c:v>
                </c:pt>
                <c:pt idx="3">
                  <c:v>0.51506223840312959</c:v>
                </c:pt>
                <c:pt idx="4">
                  <c:v>0.79978378227989655</c:v>
                </c:pt>
                <c:pt idx="5">
                  <c:v>0.40093139940967504</c:v>
                </c:pt>
                <c:pt idx="6">
                  <c:v>1.3938006014779409</c:v>
                </c:pt>
              </c:numCache>
            </c:numRef>
          </c:val>
          <c:extLst>
            <c:ext xmlns:c16="http://schemas.microsoft.com/office/drawing/2014/chart" uri="{C3380CC4-5D6E-409C-BE32-E72D297353CC}">
              <c16:uniqueId val="{00000002-0146-44DE-9F92-7F9233C5EB67}"/>
            </c:ext>
          </c:extLst>
        </c:ser>
        <c:dLbls>
          <c:showLegendKey val="0"/>
          <c:showVal val="0"/>
          <c:showCatName val="0"/>
          <c:showSerName val="0"/>
          <c:showPercent val="0"/>
          <c:showBubbleSize val="0"/>
        </c:dLbls>
        <c:gapWidth val="10"/>
        <c:overlap val="100"/>
        <c:axId val="113428352"/>
        <c:axId val="113429888"/>
      </c:barChart>
      <c:catAx>
        <c:axId val="113428352"/>
        <c:scaling>
          <c:orientation val="minMax"/>
        </c:scaling>
        <c:delete val="0"/>
        <c:axPos val="b"/>
        <c:majorTickMark val="none"/>
        <c:minorTickMark val="none"/>
        <c:tickLblPos val="none"/>
        <c:spPr>
          <a:ln w="9525">
            <a:noFill/>
          </a:ln>
        </c:spPr>
        <c:crossAx val="113429888"/>
        <c:crosses val="autoZero"/>
        <c:auto val="1"/>
        <c:lblAlgn val="ctr"/>
        <c:lblOffset val="100"/>
        <c:tickMarkSkip val="1"/>
        <c:noMultiLvlLbl val="0"/>
      </c:catAx>
      <c:valAx>
        <c:axId val="113429888"/>
        <c:scaling>
          <c:orientation val="minMax"/>
          <c:min val="0"/>
        </c:scaling>
        <c:delete val="0"/>
        <c:axPos val="l"/>
        <c:title>
          <c:tx>
            <c:rich>
              <a:bodyPr/>
              <a:lstStyle/>
              <a:p>
                <a:pPr>
                  <a:defRPr/>
                </a:pPr>
                <a:r>
                  <a:rPr lang="en-US"/>
                  <a:t>Difference Size (percentage</a:t>
                </a:r>
                <a:r>
                  <a:rPr lang="en-US" baseline="0"/>
                  <a:t> </a:t>
                </a:r>
                <a:r>
                  <a:rPr lang="en-US"/>
                  <a:t>of domain)</a:t>
                </a:r>
              </a:p>
            </c:rich>
          </c:tx>
          <c:layout>
            <c:manualLayout>
              <c:xMode val="edge"/>
              <c:yMode val="edge"/>
              <c:x val="8.3695125663266704E-3"/>
              <c:y val="0.23507280959256768"/>
            </c:manualLayout>
          </c:layout>
          <c:overlay val="0"/>
          <c:spPr>
            <a:noFill/>
            <a:ln w="25400">
              <a:noFill/>
            </a:ln>
          </c:spPr>
        </c:title>
        <c:numFmt formatCode="0.0" sourceLinked="0"/>
        <c:majorTickMark val="cross"/>
        <c:minorTickMark val="out"/>
        <c:tickLblPos val="nextTo"/>
        <c:spPr>
          <a:ln w="3175">
            <a:solidFill>
              <a:srgbClr val="000000"/>
            </a:solidFill>
            <a:prstDash val="solid"/>
          </a:ln>
        </c:spPr>
        <c:txPr>
          <a:bodyPr rot="0" vert="horz"/>
          <a:lstStyle/>
          <a:p>
            <a:pPr>
              <a:defRPr/>
            </a:pPr>
            <a:endParaRPr lang="en-US"/>
          </a:p>
        </c:txPr>
        <c:crossAx val="113428352"/>
        <c:crosses val="autoZero"/>
        <c:crossBetween val="between"/>
      </c:valAx>
      <c:spPr>
        <a:noFill/>
        <a:ln w="25400">
          <a:noFill/>
        </a:ln>
      </c:spPr>
    </c:plotArea>
    <c:legend>
      <c:legendPos val="b"/>
      <c:layout>
        <c:manualLayout>
          <c:xMode val="edge"/>
          <c:yMode val="edge"/>
          <c:x val="6.8812430632630414E-2"/>
          <c:y val="1.6313213703099509E-2"/>
          <c:w val="0.39511653718091011"/>
          <c:h val="4.5676998368678633E-2"/>
        </c:manualLayout>
      </c:layout>
      <c:overlay val="0"/>
      <c:spPr>
        <a:noFill/>
        <a:ln w="25400">
          <a:noFill/>
        </a:ln>
      </c:spPr>
    </c:legend>
    <c:plotVisOnly val="1"/>
    <c:dispBlanksAs val="gap"/>
    <c:showDLblsOverMax val="0"/>
  </c:chart>
  <c:spPr>
    <a:solidFill>
      <a:srgbClr val="FFFFFF"/>
    </a:solidFill>
    <a:ln w="9525">
      <a:noFill/>
    </a:ln>
  </c:spPr>
  <c:txPr>
    <a:bodyPr/>
    <a:lstStyle/>
    <a:p>
      <a:pPr>
        <a:defRPr sz="1400" b="1" i="0" u="none" strike="noStrike" baseline="0">
          <a:solidFill>
            <a:srgbClr val="000000"/>
          </a:solidFill>
          <a:latin typeface="Arial"/>
          <a:ea typeface="Arial"/>
          <a:cs typeface="Arial"/>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518063575386413"/>
          <c:y val="6.8520405253984493E-2"/>
          <c:w val="0.81432277631962668"/>
          <c:h val="0.82747068676716917"/>
        </c:manualLayout>
      </c:layout>
      <c:barChart>
        <c:barDir val="bar"/>
        <c:grouping val="stacked"/>
        <c:varyColors val="0"/>
        <c:ser>
          <c:idx val="2"/>
          <c:order val="0"/>
          <c:tx>
            <c:strRef>
              <c:f>FiguresData!$B$1</c:f>
              <c:strCache>
                <c:ptCount val="1"/>
                <c:pt idx="0">
                  <c:v>Gain</c:v>
                </c:pt>
              </c:strCache>
            </c:strRef>
          </c:tx>
          <c:spPr>
            <a:pattFill prst="wdUpDiag">
              <a:fgClr>
                <a:srgbClr val="FFFFFF"/>
              </a:fgClr>
              <a:bgClr>
                <a:srgbClr val="008000"/>
              </a:bgClr>
            </a:pattFill>
            <a:ln w="12700">
              <a:solidFill>
                <a:srgbClr val="000000"/>
              </a:solidFill>
              <a:prstDash val="solid"/>
            </a:ln>
          </c:spPr>
          <c:invertIfNegative val="0"/>
          <c:cat>
            <c:strRef>
              <c:f>FiguresData!$A$2:$A$7</c:f>
              <c:strCache>
                <c:ptCount val="6"/>
                <c:pt idx="0">
                  <c:v>Grassland</c:v>
                </c:pt>
                <c:pt idx="1">
                  <c:v>Woodland</c:v>
                </c:pt>
                <c:pt idx="2">
                  <c:v>Agriculture</c:v>
                </c:pt>
                <c:pt idx="3">
                  <c:v>Plantation</c:v>
                </c:pt>
                <c:pt idx="4">
                  <c:v>Settlement</c:v>
                </c:pt>
                <c:pt idx="5">
                  <c:v>Wetland</c:v>
                </c:pt>
              </c:strCache>
            </c:strRef>
          </c:cat>
          <c:val>
            <c:numRef>
              <c:f>FiguresData!$B$2:$B$7</c:f>
              <c:numCache>
                <c:formatCode>0</c:formatCode>
                <c:ptCount val="6"/>
                <c:pt idx="0">
                  <c:v>7.9630474715589621</c:v>
                </c:pt>
                <c:pt idx="1">
                  <c:v>9.3317717473519313</c:v>
                </c:pt>
                <c:pt idx="2">
                  <c:v>16.635039583071613</c:v>
                </c:pt>
                <c:pt idx="3">
                  <c:v>1.2963125720677431</c:v>
                </c:pt>
                <c:pt idx="4">
                  <c:v>3.679992740678272</c:v>
                </c:pt>
                <c:pt idx="5">
                  <c:v>7.2764343368480251</c:v>
                </c:pt>
              </c:numCache>
            </c:numRef>
          </c:val>
          <c:extLst>
            <c:ext xmlns:c16="http://schemas.microsoft.com/office/drawing/2014/chart" uri="{C3380CC4-5D6E-409C-BE32-E72D297353CC}">
              <c16:uniqueId val="{00000000-4E90-4D71-AD4D-48F8B76F1223}"/>
            </c:ext>
          </c:extLst>
        </c:ser>
        <c:ser>
          <c:idx val="1"/>
          <c:order val="1"/>
          <c:tx>
            <c:strRef>
              <c:f>FiguresData!$C$1</c:f>
              <c:strCache>
                <c:ptCount val="1"/>
                <c:pt idx="0">
                  <c:v>Persistence</c:v>
                </c:pt>
              </c:strCache>
            </c:strRef>
          </c:tx>
          <c:spPr>
            <a:solidFill>
              <a:srgbClr val="0000FF"/>
            </a:solidFill>
            <a:ln w="12700">
              <a:solidFill>
                <a:srgbClr val="000000"/>
              </a:solidFill>
              <a:prstDash val="solid"/>
            </a:ln>
          </c:spPr>
          <c:invertIfNegative val="0"/>
          <c:cat>
            <c:strRef>
              <c:f>FiguresData!$A$2:$A$7</c:f>
              <c:strCache>
                <c:ptCount val="6"/>
                <c:pt idx="0">
                  <c:v>Grassland</c:v>
                </c:pt>
                <c:pt idx="1">
                  <c:v>Woodland</c:v>
                </c:pt>
                <c:pt idx="2">
                  <c:v>Agriculture</c:v>
                </c:pt>
                <c:pt idx="3">
                  <c:v>Plantation</c:v>
                </c:pt>
                <c:pt idx="4">
                  <c:v>Settlement</c:v>
                </c:pt>
                <c:pt idx="5">
                  <c:v>Wetland</c:v>
                </c:pt>
              </c:strCache>
            </c:strRef>
          </c:cat>
          <c:val>
            <c:numRef>
              <c:f>FiguresData!$C$2:$C$7</c:f>
              <c:numCache>
                <c:formatCode>0</c:formatCode>
                <c:ptCount val="6"/>
                <c:pt idx="0">
                  <c:v>4.3894986998443741</c:v>
                </c:pt>
                <c:pt idx="1">
                  <c:v>19.416632535001149</c:v>
                </c:pt>
                <c:pt idx="2">
                  <c:v>8.8006592877188652</c:v>
                </c:pt>
                <c:pt idx="3">
                  <c:v>0.299439394639194</c:v>
                </c:pt>
                <c:pt idx="4">
                  <c:v>1.0154333192129015</c:v>
                </c:pt>
                <c:pt idx="5">
                  <c:v>19.895738312006966</c:v>
                </c:pt>
              </c:numCache>
            </c:numRef>
          </c:val>
          <c:extLst>
            <c:ext xmlns:c16="http://schemas.microsoft.com/office/drawing/2014/chart" uri="{C3380CC4-5D6E-409C-BE32-E72D297353CC}">
              <c16:uniqueId val="{00000001-4E90-4D71-AD4D-48F8B76F1223}"/>
            </c:ext>
          </c:extLst>
        </c:ser>
        <c:ser>
          <c:idx val="0"/>
          <c:order val="2"/>
          <c:tx>
            <c:strRef>
              <c:f>FiguresData!$D$1</c:f>
              <c:strCache>
                <c:ptCount val="1"/>
                <c:pt idx="0">
                  <c:v>Loss</c:v>
                </c:pt>
              </c:strCache>
            </c:strRef>
          </c:tx>
          <c:spPr>
            <a:pattFill prst="lgConfetti">
              <a:fgClr>
                <a:srgbClr val="FF0000"/>
              </a:fgClr>
              <a:bgClr>
                <a:srgbClr val="FFFFFF"/>
              </a:bgClr>
            </a:pattFill>
            <a:ln w="12700">
              <a:solidFill>
                <a:srgbClr val="000000"/>
              </a:solidFill>
              <a:prstDash val="solid"/>
            </a:ln>
          </c:spPr>
          <c:invertIfNegative val="0"/>
          <c:cat>
            <c:strRef>
              <c:f>FiguresData!$A$2:$A$7</c:f>
              <c:strCache>
                <c:ptCount val="6"/>
                <c:pt idx="0">
                  <c:v>Grassland</c:v>
                </c:pt>
                <c:pt idx="1">
                  <c:v>Woodland</c:v>
                </c:pt>
                <c:pt idx="2">
                  <c:v>Agriculture</c:v>
                </c:pt>
                <c:pt idx="3">
                  <c:v>Plantation</c:v>
                </c:pt>
                <c:pt idx="4">
                  <c:v>Settlement</c:v>
                </c:pt>
                <c:pt idx="5">
                  <c:v>Wetland</c:v>
                </c:pt>
              </c:strCache>
            </c:strRef>
          </c:cat>
          <c:val>
            <c:numRef>
              <c:f>FiguresData!$D$2:$D$7</c:f>
              <c:numCache>
                <c:formatCode>0</c:formatCode>
                <c:ptCount val="6"/>
                <c:pt idx="0">
                  <c:v>14.504974264429304</c:v>
                </c:pt>
                <c:pt idx="1">
                  <c:v>17.782350122736716</c:v>
                </c:pt>
                <c:pt idx="2">
                  <c:v>7.0626098500173375</c:v>
                </c:pt>
                <c:pt idx="3">
                  <c:v>1.1585918355754476</c:v>
                </c:pt>
                <c:pt idx="4">
                  <c:v>3.3289646021732446</c:v>
                </c:pt>
                <c:pt idx="5">
                  <c:v>2.3451077766444959</c:v>
                </c:pt>
              </c:numCache>
            </c:numRef>
          </c:val>
          <c:extLst>
            <c:ext xmlns:c16="http://schemas.microsoft.com/office/drawing/2014/chart" uri="{C3380CC4-5D6E-409C-BE32-E72D297353CC}">
              <c16:uniqueId val="{00000002-4E90-4D71-AD4D-48F8B76F1223}"/>
            </c:ext>
          </c:extLst>
        </c:ser>
        <c:dLbls>
          <c:showLegendKey val="0"/>
          <c:showVal val="0"/>
          <c:showCatName val="0"/>
          <c:showSerName val="0"/>
          <c:showPercent val="0"/>
          <c:showBubbleSize val="0"/>
        </c:dLbls>
        <c:gapWidth val="150"/>
        <c:overlap val="100"/>
        <c:axId val="114797184"/>
        <c:axId val="114803456"/>
      </c:barChart>
      <c:catAx>
        <c:axId val="114797184"/>
        <c:scaling>
          <c:orientation val="minMax"/>
        </c:scaling>
        <c:delete val="0"/>
        <c:axPos val="l"/>
        <c:title>
          <c:tx>
            <c:rich>
              <a:bodyPr/>
              <a:lstStyle/>
              <a:p>
                <a:pPr>
                  <a:defRPr sz="1000">
                    <a:latin typeface="Times New Roman" panose="02020603050405020304" pitchFamily="18" charset="0"/>
                    <a:cs typeface="Times New Roman" panose="02020603050405020304" pitchFamily="18" charset="0"/>
                  </a:defRPr>
                </a:pPr>
                <a:r>
                  <a:rPr lang="en-US" sz="1000">
                    <a:latin typeface="Times New Roman" panose="02020603050405020304" pitchFamily="18" charset="0"/>
                    <a:cs typeface="Times New Roman" panose="02020603050405020304" pitchFamily="18" charset="0"/>
                  </a:rPr>
                  <a:t>Land use/land cover classes</a:t>
                </a:r>
              </a:p>
            </c:rich>
          </c:tx>
          <c:layout>
            <c:manualLayout>
              <c:xMode val="edge"/>
              <c:yMode val="edge"/>
              <c:x val="6.3969903528263215E-4"/>
              <c:y val="0.42378565595601014"/>
            </c:manualLayout>
          </c:layout>
          <c:overlay val="0"/>
          <c:spPr>
            <a:noFill/>
            <a:ln w="25400">
              <a:noFill/>
            </a:ln>
          </c:spPr>
        </c:title>
        <c:numFmt formatCode="General" sourceLinked="1"/>
        <c:majorTickMark val="none"/>
        <c:minorTickMark val="none"/>
        <c:tickLblPos val="nextTo"/>
        <c:spPr>
          <a:ln w="9525">
            <a:solidFill>
              <a:schemeClr val="tx1"/>
            </a:solidFill>
          </a:ln>
        </c:spPr>
        <c:txPr>
          <a:bodyPr rot="0" vert="horz"/>
          <a:lstStyle/>
          <a:p>
            <a:pPr>
              <a:defRPr sz="1000">
                <a:latin typeface="Times New Roman" panose="02020603050405020304" pitchFamily="18" charset="0"/>
                <a:cs typeface="Times New Roman" panose="02020603050405020304" pitchFamily="18" charset="0"/>
              </a:defRPr>
            </a:pPr>
            <a:endParaRPr lang="en-US"/>
          </a:p>
        </c:txPr>
        <c:crossAx val="114803456"/>
        <c:crosses val="autoZero"/>
        <c:auto val="1"/>
        <c:lblAlgn val="ctr"/>
        <c:lblOffset val="100"/>
        <c:tickLblSkip val="1"/>
        <c:tickMarkSkip val="1"/>
        <c:noMultiLvlLbl val="0"/>
      </c:catAx>
      <c:valAx>
        <c:axId val="114803456"/>
        <c:scaling>
          <c:orientation val="minMax"/>
          <c:min val="0"/>
        </c:scaling>
        <c:delete val="0"/>
        <c:axPos val="b"/>
        <c:title>
          <c:tx>
            <c:rich>
              <a:bodyPr/>
              <a:lstStyle/>
              <a:p>
                <a:pPr>
                  <a:defRPr sz="1000"/>
                </a:pPr>
                <a:r>
                  <a:rPr lang="en-US" sz="1000"/>
                  <a:t>Percentage of Domain</a:t>
                </a:r>
              </a:p>
            </c:rich>
          </c:tx>
          <c:layout>
            <c:manualLayout>
              <c:xMode val="edge"/>
              <c:yMode val="edge"/>
              <c:x val="0.41063890347039955"/>
              <c:y val="0.9495922933866271"/>
            </c:manualLayout>
          </c:layout>
          <c:overlay val="0"/>
          <c:spPr>
            <a:noFill/>
            <a:ln w="25400">
              <a:noFill/>
            </a:ln>
          </c:spPr>
        </c:title>
        <c:numFmt formatCode="0" sourceLinked="1"/>
        <c:majorTickMark val="cross"/>
        <c:minorTickMark val="out"/>
        <c:tickLblPos val="nextTo"/>
        <c:spPr>
          <a:ln w="9525">
            <a:solidFill>
              <a:schemeClr val="tx1"/>
            </a:solidFill>
          </a:ln>
        </c:spPr>
        <c:txPr>
          <a:bodyPr rot="0" vert="horz"/>
          <a:lstStyle/>
          <a:p>
            <a:pPr>
              <a:defRPr sz="1000">
                <a:latin typeface="Times New Roman" panose="02020603050405020304" pitchFamily="18" charset="0"/>
                <a:cs typeface="Times New Roman" panose="02020603050405020304" pitchFamily="18" charset="0"/>
              </a:defRPr>
            </a:pPr>
            <a:endParaRPr lang="en-US"/>
          </a:p>
        </c:txPr>
        <c:crossAx val="114797184"/>
        <c:crosses val="autoZero"/>
        <c:crossBetween val="between"/>
      </c:valAx>
      <c:spPr>
        <a:solidFill>
          <a:srgbClr val="FFFFFF"/>
        </a:solidFill>
        <a:ln w="25400">
          <a:noFill/>
        </a:ln>
      </c:spPr>
    </c:plotArea>
    <c:legend>
      <c:legendPos val="r"/>
      <c:layout>
        <c:manualLayout>
          <c:xMode val="edge"/>
          <c:yMode val="edge"/>
          <c:x val="0.28079911209766928"/>
          <c:y val="6.5252854812398045E-3"/>
          <c:w val="0.55382907880133181"/>
          <c:h val="3.9151712887438829E-2"/>
        </c:manualLayout>
      </c:layout>
      <c:overlay val="0"/>
      <c:spPr>
        <a:solidFill>
          <a:srgbClr val="FFFFFF"/>
        </a:solidFill>
        <a:ln w="25400">
          <a:noFill/>
        </a:ln>
      </c:spPr>
      <c:txPr>
        <a:bodyPr/>
        <a:lstStyle/>
        <a:p>
          <a:pPr>
            <a:defRPr sz="1000">
              <a:latin typeface="Times New Roman" panose="02020603050405020304" pitchFamily="18" charset="0"/>
              <a:cs typeface="Times New Roman" panose="02020603050405020304" pitchFamily="18" charset="0"/>
            </a:defRPr>
          </a:pPr>
          <a:endParaRPr lang="en-US"/>
        </a:p>
      </c:txPr>
    </c:legend>
    <c:plotVisOnly val="1"/>
    <c:dispBlanksAs val="gap"/>
    <c:showDLblsOverMax val="0"/>
  </c:chart>
  <c:spPr>
    <a:noFill/>
    <a:ln w="9525">
      <a:noFill/>
    </a:ln>
  </c:spPr>
  <c:txPr>
    <a:bodyPr/>
    <a:lstStyle/>
    <a:p>
      <a:pPr>
        <a:defRPr sz="1400" b="1" i="0" u="none" strike="noStrike" baseline="0">
          <a:solidFill>
            <a:srgbClr val="000000"/>
          </a:solidFill>
          <a:latin typeface="Arial"/>
          <a:ea typeface="Arial"/>
          <a:cs typeface="Aria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700-000000000000}">
  <sheetPr published="0"/>
  <sheetViews>
    <sheetView zoomScale="69" workbookViewId="0"/>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800-000000000000}">
  <sheetPr published="0"/>
  <sheetViews>
    <sheetView zoomScale="69" workbookViewId="0"/>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900-000000000000}">
  <sheetPr published="0"/>
  <sheetViews>
    <sheetView tabSelected="1" zoomScale="71" workbookViewId="0"/>
  </sheetViews>
  <pageMargins left="0.75" right="0.75" top="1" bottom="1" header="0.5" footer="0.5"/>
  <pageSetup orientation="landscape" horizontalDpi="300" verticalDpi="300" r:id="rId1"/>
  <headerFooter alignWithMargins="0"/>
  <drawing r:id="rId2"/>
</chartsheet>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32</xdr:col>
      <xdr:colOff>0</xdr:colOff>
      <xdr:row>52</xdr:row>
      <xdr:rowOff>0</xdr:rowOff>
    </xdr:to>
    <xdr:sp macro="" textlink="">
      <xdr:nvSpPr>
        <xdr:cNvPr id="11265" name="Text Box 1">
          <a:extLst>
            <a:ext uri="{FF2B5EF4-FFF2-40B4-BE49-F238E27FC236}">
              <a16:creationId xmlns:a16="http://schemas.microsoft.com/office/drawing/2014/main" id="{00000000-0008-0000-0000-0000012C0000}"/>
            </a:ext>
          </a:extLst>
        </xdr:cNvPr>
        <xdr:cNvSpPr txBox="1">
          <a:spLocks noChangeArrowheads="1"/>
        </xdr:cNvSpPr>
      </xdr:nvSpPr>
      <xdr:spPr bwMode="auto">
        <a:xfrm>
          <a:off x="0" y="0"/>
          <a:ext cx="19507200" cy="85852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sz="1400" b="0" i="0" u="none" strike="noStrike" baseline="0">
              <a:solidFill>
                <a:srgbClr val="000000"/>
              </a:solidFill>
              <a:latin typeface="+mn-lt"/>
              <a:cs typeface="Arial" panose="020B0604020202020204" pitchFamily="34" charset="0"/>
            </a:rPr>
            <a:t>This workbook computes measurements of a square contingency table for which the categories in the rows match the categories in the columns. </a:t>
          </a:r>
        </a:p>
        <a:p>
          <a:pPr algn="l" rtl="0">
            <a:defRPr sz="1000"/>
          </a:pPr>
          <a:r>
            <a:rPr lang="en-US" sz="1400" b="0" i="0" u="none" strike="noStrike" baseline="0">
              <a:solidFill>
                <a:srgbClr val="000000"/>
              </a:solidFill>
              <a:latin typeface="+mn-lt"/>
              <a:cs typeface="Arial" panose="020B0604020202020204" pitchFamily="34" charset="0"/>
            </a:rPr>
            <a:t>You can obtain many relevant papers and see relevant videos at www.clarku.edu/~rpontius.</a:t>
          </a:r>
        </a:p>
        <a:p>
          <a:pPr algn="l" rtl="0">
            <a:defRPr sz="1000"/>
          </a:pPr>
          <a:r>
            <a:rPr lang="en-US" sz="1400" b="0" i="0" u="none" strike="noStrike" baseline="0">
              <a:solidFill>
                <a:srgbClr val="000000"/>
              </a:solidFill>
              <a:latin typeface="+mn-lt"/>
              <a:cs typeface="Arial" panose="020B0604020202020204" pitchFamily="34" charset="0"/>
            </a:rPr>
            <a:t>For three videos concerning how to use this Excel file, see </a:t>
          </a:r>
          <a:r>
            <a:rPr lang="en-US" sz="1400" b="0" i="0" baseline="0">
              <a:effectLst/>
              <a:latin typeface="+mn-lt"/>
              <a:ea typeface="+mn-ea"/>
              <a:cs typeface="+mn-cs"/>
            </a:rPr>
            <a:t>www.clarku.edu/~rpontius/videos.html.</a:t>
          </a:r>
          <a:endParaRPr lang="en-US" sz="1400" b="0" i="0" u="none" strike="noStrike" baseline="0">
            <a:solidFill>
              <a:srgbClr val="000000"/>
            </a:solidFill>
            <a:latin typeface="+mn-lt"/>
            <a:cs typeface="Arial" panose="020B0604020202020204" pitchFamily="34" charset="0"/>
          </a:endParaRPr>
        </a:p>
        <a:p>
          <a:pPr algn="l" rtl="0">
            <a:defRPr sz="1000"/>
          </a:pPr>
          <a:endParaRPr lang="en-US" sz="1400" b="0" i="0" u="none" strike="noStrike" baseline="0">
            <a:solidFill>
              <a:srgbClr val="000000"/>
            </a:solidFill>
            <a:latin typeface="+mn-lt"/>
            <a:cs typeface="Arial" panose="020B0604020202020204" pitchFamily="34" charset="0"/>
          </a:endParaRPr>
        </a:p>
        <a:p>
          <a:pPr algn="l" rtl="0">
            <a:defRPr sz="1000"/>
          </a:pPr>
          <a:r>
            <a:rPr lang="en-US" sz="1400" b="0" i="0" u="none" strike="noStrike" baseline="0">
              <a:solidFill>
                <a:srgbClr val="000000"/>
              </a:solidFill>
              <a:latin typeface="+mn-lt"/>
              <a:cs typeface="Arial" panose="020B0604020202020204" pitchFamily="34" charset="0"/>
            </a:rPr>
            <a:t>The user enters information in only the gray cells on the sheet SampleCount. All information in white cells are functions of the gray and yellow cells. Pontius recommends you save the numbers in the gray cells on sheet SampleCount by using Excel's Scenario Manager found under Data&gt;What-IfAnalysis. </a:t>
          </a:r>
          <a:r>
            <a:rPr lang="en-US" sz="1400" b="0" i="0" baseline="0">
              <a:effectLst/>
              <a:latin typeface="+mn-lt"/>
              <a:ea typeface="+mn-ea"/>
              <a:cs typeface="Arial" panose="020B0604020202020204" pitchFamily="34" charset="0"/>
            </a:rPr>
            <a:t>The user must not change the white and yellow cells, which are locked. If you want to change any locked cells, then you can unlock the cells by going to Home&gt;Format&gt;Protection&gt;UnlockSheet; the password to unlock information is "RECTAS", which is case sensitive without the quotation marks. </a:t>
          </a:r>
          <a:r>
            <a:rPr lang="en-US" sz="1400" b="0" i="0" u="none" strike="noStrike" baseline="0">
              <a:solidFill>
                <a:srgbClr val="000000"/>
              </a:solidFill>
              <a:latin typeface="+mn-lt"/>
              <a:cs typeface="Arial" panose="020B0604020202020204" pitchFamily="34" charset="0"/>
            </a:rPr>
            <a:t> </a:t>
          </a:r>
        </a:p>
        <a:p>
          <a:pPr algn="l" rtl="0">
            <a:defRPr sz="1000"/>
          </a:pPr>
          <a:endParaRPr lang="en-US" sz="1400" b="0" i="0" u="none" strike="noStrike" baseline="0">
            <a:solidFill>
              <a:srgbClr val="000000"/>
            </a:solidFill>
            <a:latin typeface="+mn-lt"/>
            <a:cs typeface="Arial" panose="020B0604020202020204" pitchFamily="34" charset="0"/>
          </a:endParaRPr>
        </a:p>
        <a:p>
          <a:pPr algn="l" rtl="0">
            <a:defRPr sz="1000"/>
          </a:pPr>
          <a:r>
            <a:rPr lang="en-US" sz="1400" b="0" i="0" baseline="0">
              <a:effectLst/>
              <a:latin typeface="+mn-lt"/>
              <a:ea typeface="+mn-ea"/>
              <a:cs typeface="Arial" panose="020B0604020202020204" pitchFamily="34" charset="0"/>
            </a:rPr>
            <a:t>If the matrix on the SampleCount sheet derives from a complete census, then you must select Census in cell A1, in which case cells A3:A18 are ignored. </a:t>
          </a:r>
          <a:r>
            <a:rPr lang="en-US" sz="1400" b="0" i="0" u="none" strike="noStrike" baseline="0">
              <a:solidFill>
                <a:srgbClr val="000000"/>
              </a:solidFill>
              <a:latin typeface="+mn-lt"/>
              <a:cs typeface="Arial" panose="020B0604020202020204" pitchFamily="34" charset="0"/>
            </a:rPr>
            <a:t>If the matrix on the SampleCount sheet derives from stratified sampling by the row category, then you must select Sample in cell A1 and must enter the size of the population for each category in cells A3:A18. The PopulationCount sheet gives an unbiased estimate of the table when stratified sampling is used, by applying equation 1 in Pontius and Millones (2011). You must select either Change or Error in cell C2 on the SampleCount sheet. If you select Change, then the workbook uses the words Loss and Gain; if you select Error, then the the workbook uses the words Commission and Omission.</a:t>
          </a:r>
        </a:p>
        <a:p>
          <a:pPr algn="l" rtl="0">
            <a:defRPr sz="1000"/>
          </a:pPr>
          <a:endParaRPr lang="en-US" sz="1400" b="0" i="0" u="none" strike="noStrike" baseline="0">
            <a:solidFill>
              <a:srgbClr val="000000"/>
            </a:solidFill>
            <a:latin typeface="+mn-lt"/>
            <a:cs typeface="Arial" panose="020B0604020202020204" pitchFamily="34" charset="0"/>
          </a:endParaRPr>
        </a:p>
        <a:p>
          <a:pPr algn="l" rtl="0">
            <a:defRPr sz="1000"/>
          </a:pPr>
          <a:r>
            <a:rPr lang="en-US" sz="1400" b="0" i="0" u="none" strike="noStrike" baseline="0">
              <a:solidFill>
                <a:srgbClr val="000000"/>
              </a:solidFill>
              <a:latin typeface="+mn-lt"/>
              <a:cs typeface="Arial" panose="020B0604020202020204" pitchFamily="34" charset="0"/>
            </a:rPr>
            <a:t>A quick way to enter information on the SampleCount sheet it to copy from html and then PasteSpecial with the Option to "Match Destination Formatting".</a:t>
          </a:r>
        </a:p>
        <a:p>
          <a:pPr algn="l" rtl="0">
            <a:defRPr sz="1000"/>
          </a:pPr>
          <a:endParaRPr lang="en-US" sz="1400" b="0" i="0" u="none" strike="noStrike" baseline="0">
            <a:solidFill>
              <a:srgbClr val="000000"/>
            </a:solidFill>
            <a:latin typeface="+mn-lt"/>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1400" b="0" i="0" baseline="0">
              <a:effectLst/>
              <a:latin typeface="+mn-lt"/>
              <a:ea typeface="+mn-ea"/>
              <a:cs typeface="+mn-cs"/>
            </a:rPr>
            <a:t>Users will probably need to change the Data Source on the figures to account for their particular number of categories. The dashed lines on the sheets called CategoryIntensity, ComponentIntensity and TransitionIntensity must be moved manually based on numbers on sheet FiguresData. Users must move the line on the CategoryIntensity figure to be equal to cell J18 on the FiguresData sheet. Users must move the quantity line on the ComponentIntensity figure to be equal to cell L18 on the FiguresData sheet. Users must move the quantity+exchange line on the ComponentIntensity figure to be equal to cell M19 on the FiguresData sheet. Users must move the line on the TransitionIntensity figure to be equal to cell O18 on the FiguresData sheet. Aldwaik and Pontius (2012) describe the figure on the sheet called CategoryIntensity and Transition Intensity. Pontius et al. (2004) describe the analysis done on sheet UniformGain and UniformLoss. </a:t>
          </a:r>
          <a:endParaRPr lang="en-US" sz="1400">
            <a:effectLst/>
          </a:endParaRPr>
        </a:p>
        <a:p>
          <a:pPr algn="l" rtl="0">
            <a:defRPr sz="1000"/>
          </a:pPr>
          <a:endParaRPr lang="en-US" sz="1400" b="0" i="0" u="none" strike="noStrike" baseline="0">
            <a:solidFill>
              <a:srgbClr val="000000"/>
            </a:solidFill>
            <a:latin typeface="+mn-lt"/>
            <a:cs typeface="Arial" panose="020B0604020202020204" pitchFamily="34" charset="0"/>
          </a:endParaRPr>
        </a:p>
        <a:p>
          <a:pPr algn="l" rtl="0">
            <a:defRPr sz="1000"/>
          </a:pPr>
          <a:r>
            <a:rPr lang="en-US" sz="1400" b="0" i="0" u="none" strike="noStrike" baseline="0">
              <a:solidFill>
                <a:srgbClr val="000000"/>
              </a:solidFill>
              <a:latin typeface="+mn-lt"/>
              <a:cs typeface="Arial" panose="020B0604020202020204" pitchFamily="34" charset="0"/>
            </a:rPr>
            <a:t>This workbook handles at most 16 categories. If you have fewer than 16 categories, then there will be many blank cells in the gray cells on SampleCount. If you have more than 16 categories, then your analysis will likely be too complicated to understand, in which case you should consider using aggregation to reduce the number of categories. Aldwaik and Pontius (2014) have produced a journal article and free computer program to perform aggregation in an intelligent manner. For more information, visit </a:t>
          </a:r>
          <a:r>
            <a:rPr lang="en-US" sz="1400" b="0" i="0" baseline="0">
              <a:effectLst/>
              <a:latin typeface="+mn-lt"/>
              <a:ea typeface="+mn-ea"/>
              <a:cs typeface="Arial" panose="020B0604020202020204" pitchFamily="34" charset="0"/>
            </a:rPr>
            <a:t>www.clarku.edu/~rpontius</a:t>
          </a:r>
          <a:r>
            <a:rPr lang="en-US" sz="1400" b="0" i="0" u="none" strike="noStrike" baseline="0">
              <a:solidFill>
                <a:srgbClr val="000000"/>
              </a:solidFill>
              <a:latin typeface="+mn-lt"/>
              <a:cs typeface="Arial" panose="020B0604020202020204" pitchFamily="34" charset="0"/>
            </a:rPr>
            <a:t>.</a:t>
          </a:r>
        </a:p>
        <a:p>
          <a:pPr algn="l" rtl="0">
            <a:defRPr sz="1000"/>
          </a:pPr>
          <a:endParaRPr lang="en-US" sz="1400" b="0" i="0" u="none" strike="noStrike" baseline="0">
            <a:solidFill>
              <a:srgbClr val="000000"/>
            </a:solidFill>
            <a:latin typeface="+mn-lt"/>
            <a:cs typeface="Arial" panose="020B0604020202020204" pitchFamily="34" charset="0"/>
          </a:endParaRPr>
        </a:p>
        <a:p>
          <a:pPr algn="l" rtl="0">
            <a:defRPr sz="1000"/>
          </a:pPr>
          <a:r>
            <a:rPr lang="en-US" sz="1400" b="0" i="0" u="none" strike="noStrike" baseline="0">
              <a:solidFill>
                <a:srgbClr val="000000"/>
              </a:solidFill>
              <a:latin typeface="+mn-lt"/>
              <a:cs typeface="Arial" panose="020B0604020202020204" pitchFamily="34" charset="0"/>
            </a:rPr>
            <a:t>This workbook was first created by Robert Gilmore Pontius Jr (rpontius@clarku.edu) in 2001. Pontius has revised this workbook several times, and each revision has a larger number for the suffix of the filename. In April 2014, the major change to version 40 is that the workbook separates allocation disagreement into two parts called exchange and shift (Pontius and Santacruz 2014). Version 40 eliminated kappa, because kappa is frequently misleading for reasons explained in Pontius and Millones (2011). During December 2015, Pontius and his students created version 41, which includes sheets ComponentIntensity, TransitionIntensity, and UniformGainFigure. Pontius edited the format of this file slightly on 15 January 2017 and 27 July 2018, but did not change any fundamental characteristics.</a:t>
          </a:r>
        </a:p>
        <a:p>
          <a:pPr algn="l" rtl="0">
            <a:defRPr sz="1000"/>
          </a:pPr>
          <a:endParaRPr lang="en-US" sz="1400" b="0" i="0" u="none" strike="noStrike" baseline="0">
            <a:solidFill>
              <a:srgbClr val="000000"/>
            </a:solidFill>
            <a:latin typeface="+mn-lt"/>
            <a:cs typeface="Arial" panose="020B0604020202020204" pitchFamily="34" charset="0"/>
          </a:endParaRPr>
        </a:p>
        <a:p>
          <a:pPr algn="l" rtl="0">
            <a:defRPr sz="1000"/>
          </a:pPr>
          <a:r>
            <a:rPr lang="en-US" sz="1400" b="0" i="0" u="none" strike="noStrike" baseline="0">
              <a:solidFill>
                <a:srgbClr val="000000"/>
              </a:solidFill>
              <a:latin typeface="+mn-lt"/>
              <a:cs typeface="Arial" panose="020B0604020202020204" pitchFamily="34" charset="0"/>
            </a:rPr>
            <a:t>Visit </a:t>
          </a:r>
          <a:r>
            <a:rPr lang="en-US" sz="1400" b="0" i="0" baseline="0">
              <a:effectLst/>
              <a:latin typeface="+mn-lt"/>
              <a:ea typeface="+mn-ea"/>
              <a:cs typeface="Arial" panose="020B0604020202020204" pitchFamily="34" charset="0"/>
            </a:rPr>
            <a:t>www.clarku.edu/~rpontius f</a:t>
          </a:r>
          <a:r>
            <a:rPr lang="en-US" sz="1400" b="0" i="0" u="none" strike="noStrike" baseline="0">
              <a:solidFill>
                <a:srgbClr val="000000"/>
              </a:solidFill>
              <a:latin typeface="+mn-lt"/>
              <a:cs typeface="Arial" panose="020B0604020202020204" pitchFamily="34" charset="0"/>
            </a:rPr>
            <a:t>or publications on this workbook's methods. Specificaly, see:</a:t>
          </a:r>
        </a:p>
        <a:p>
          <a:pPr algn="l" rtl="0">
            <a:defRPr sz="1000"/>
          </a:pPr>
          <a:r>
            <a:rPr lang="en-US" sz="1400" b="0" i="0" u="none" strike="noStrike" baseline="0">
              <a:solidFill>
                <a:srgbClr val="000000"/>
              </a:solidFill>
              <a:latin typeface="+mn-lt"/>
              <a:cs typeface="Arial" panose="020B0604020202020204" pitchFamily="34" charset="0"/>
            </a:rPr>
            <a:t>Pontius Jr, Robert Gilmore and Marco Millones. 2011. Death to Kappa: birth of quantity disagreement and allocation disagreement for accuracy assessment. International Journal of Remote Sensing 32(15): 4407-4429. </a:t>
          </a:r>
        </a:p>
        <a:p>
          <a:pPr algn="l" rtl="0">
            <a:defRPr sz="1000"/>
          </a:pPr>
          <a:endParaRPr lang="en-US" sz="1400" b="0" i="0" u="none" strike="noStrike" baseline="0">
            <a:solidFill>
              <a:srgbClr val="000000"/>
            </a:solidFill>
            <a:latin typeface="+mn-lt"/>
            <a:cs typeface="Arial" panose="020B0604020202020204" pitchFamily="34" charset="0"/>
          </a:endParaRPr>
        </a:p>
        <a:p>
          <a:pPr algn="l" rtl="0">
            <a:defRPr sz="1000"/>
          </a:pPr>
          <a:r>
            <a:rPr lang="en-US" sz="1400" b="0" i="0" u="none" strike="noStrike" baseline="0">
              <a:solidFill>
                <a:srgbClr val="000000"/>
              </a:solidFill>
              <a:latin typeface="+mn-lt"/>
              <a:cs typeface="Arial" panose="020B0604020202020204" pitchFamily="34" charset="0"/>
            </a:rPr>
            <a:t>Aldwaik, Safaa and Robert Gilmore Pontius Jr. 2012. Intensity analysis to unify measurements of size and stationarity of land changes by interval, category, and transition. Landscape and Urban Planning 106: 103-114.</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400" b="0" i="0" baseline="0">
            <a:effectLst/>
            <a:latin typeface="+mn-lt"/>
            <a:ea typeface="+mn-ea"/>
            <a:cs typeface="Arial" panose="020B0604020202020204"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400" b="0" i="0" baseline="0">
              <a:effectLst/>
              <a:latin typeface="+mn-lt"/>
              <a:ea typeface="+mn-ea"/>
              <a:cs typeface="Arial" panose="020B0604020202020204" pitchFamily="34" charset="0"/>
            </a:rPr>
            <a:t>Pontius Jr, Robert Gilmore, Emily Shusas and Menzie McEachern. 2004. Detecting important categorical land changes while accounting for persistence. Agriculture, Ecosystems &amp; Environment 101(2-3) p.251-268.</a:t>
          </a:r>
          <a:endParaRPr lang="en-US" sz="1400">
            <a:effectLst/>
            <a:latin typeface="+mn-lt"/>
            <a:cs typeface="Arial" panose="020B0604020202020204"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400" b="0" i="0" u="none" strike="noStrike" baseline="0">
            <a:solidFill>
              <a:srgbClr val="000000"/>
            </a:solidFill>
            <a:latin typeface="+mn-lt"/>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1400" b="0" i="0">
              <a:effectLst/>
              <a:latin typeface="+mn-lt"/>
              <a:ea typeface="+mn-ea"/>
              <a:cs typeface="+mn-cs"/>
            </a:rPr>
            <a:t>Aldwaik, Safaa Zakaria, Jeffrey A Onsted, and Robert Gilmore Pontius Jr. 2015. Behavior-based aggregation of land categories for temporal change analysis. International Journal of Applied Earth Observation and Geoinformation 35(Part B): 229-238.</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400" b="0" i="0" u="none" strike="noStrike" baseline="0">
            <a:solidFill>
              <a:srgbClr val="000000"/>
            </a:solidFill>
            <a:latin typeface="+mn-lt"/>
            <a:cs typeface="Arial" panose="020B0604020202020204"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400" b="0">
              <a:effectLst/>
              <a:latin typeface="+mn-lt"/>
              <a:ea typeface="+mn-ea"/>
              <a:cs typeface="+mn-cs"/>
            </a:rPr>
            <a:t>Pontius Jr, Robert Gilmore and </a:t>
          </a:r>
          <a:r>
            <a:rPr lang="en-US" sz="1400" b="0" i="0">
              <a:effectLst/>
              <a:latin typeface="+mn-lt"/>
              <a:ea typeface="+mn-ea"/>
              <a:cs typeface="+mn-cs"/>
            </a:rPr>
            <a:t>Ali Santacruz. 2014. Quantity, Exchange and</a:t>
          </a:r>
          <a:r>
            <a:rPr lang="en-US" sz="1400" b="0">
              <a:effectLst/>
              <a:latin typeface="+mn-lt"/>
              <a:ea typeface="+mn-ea"/>
              <a:cs typeface="+mn-cs"/>
            </a:rPr>
            <a:t> Shift Components of Differences in a Square Contingency Table. International Journal of Remote Sensing 35(21): 7543-7554.</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400" b="0" i="0" u="none" strike="noStrike" baseline="0">
            <a:solidFill>
              <a:srgbClr val="000000"/>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1400" b="0">
              <a:effectLst/>
              <a:latin typeface="+mn-lt"/>
              <a:ea typeface="+mn-ea"/>
              <a:cs typeface="+mn-cs"/>
            </a:rPr>
            <a:t>Pontius Jr, Robert Gilmore</a:t>
          </a:r>
          <a:r>
            <a:rPr lang="en-US" sz="1400" b="0" i="0">
              <a:effectLst/>
              <a:latin typeface="+mn-lt"/>
              <a:ea typeface="+mn-ea"/>
              <a:cs typeface="+mn-cs"/>
            </a:rPr>
            <a:t>. 2018. </a:t>
          </a:r>
          <a:r>
            <a:rPr lang="en-US" sz="1400">
              <a:effectLst/>
              <a:latin typeface="+mn-lt"/>
              <a:ea typeface="+mn-ea"/>
              <a:cs typeface="+mn-cs"/>
            </a:rPr>
            <a:t>Component intensities to relate difference by category with difference overall</a:t>
          </a:r>
          <a:r>
            <a:rPr lang="en-US" sz="1400" b="0">
              <a:effectLst/>
              <a:latin typeface="+mn-lt"/>
              <a:ea typeface="+mn-ea"/>
              <a:cs typeface="+mn-cs"/>
            </a:rPr>
            <a:t>. </a:t>
          </a:r>
          <a:r>
            <a:rPr lang="en-US" sz="1400">
              <a:effectLst/>
              <a:latin typeface="+mn-lt"/>
              <a:ea typeface="+mn-ea"/>
              <a:cs typeface="+mn-cs"/>
            </a:rPr>
            <a:t>International Journal of Applied Earth Observations and Geoinformation</a:t>
          </a:r>
          <a:r>
            <a:rPr lang="en-US" sz="1400" b="0">
              <a:effectLst/>
              <a:latin typeface="+mn-lt"/>
              <a:ea typeface="+mn-ea"/>
              <a:cs typeface="+mn-cs"/>
            </a:rPr>
            <a:t>.</a:t>
          </a:r>
          <a:endParaRPr lang="en-US" sz="1400">
            <a:effectLst/>
          </a:endParaRP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400" b="0" i="0" u="none" strike="noStrike" baseline="0">
            <a:solidFill>
              <a:srgbClr val="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absoluteAnchor>
    <xdr:pos x="0" y="0"/>
    <xdr:ext cx="8682935" cy="6308587"/>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8682935" cy="6308587"/>
    <xdr:graphicFrame macro="">
      <xdr:nvGraphicFramePr>
        <xdr:cNvPr id="2" name="Shape">
          <a:extLst>
            <a:ext uri="{FF2B5EF4-FFF2-40B4-BE49-F238E27FC236}">
              <a16:creationId xmlns:a16="http://schemas.microsoft.com/office/drawing/2014/main" id="{00000000-0008-0000-08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8572500" cy="5822324"/>
    <xdr:graphicFrame macro="">
      <xdr:nvGraphicFramePr>
        <xdr:cNvPr id="2" name="Shape">
          <a:extLst>
            <a:ext uri="{FF2B5EF4-FFF2-40B4-BE49-F238E27FC236}">
              <a16:creationId xmlns:a16="http://schemas.microsoft.com/office/drawing/2014/main" id="{00000000-0008-0000-09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codeName="Sheet1">
    <pageSetUpPr fitToPage="1"/>
  </sheetPr>
  <dimension ref="A1"/>
  <sheetViews>
    <sheetView zoomScale="62" zoomScaleNormal="62" workbookViewId="0">
      <selection activeCell="H53" sqref="H53"/>
    </sheetView>
  </sheetViews>
  <sheetFormatPr defaultRowHeight="12.75" x14ac:dyDescent="0.2"/>
  <sheetData/>
  <phoneticPr fontId="0" type="noConversion"/>
  <pageMargins left="0.75" right="0.75" top="1" bottom="1" header="0.5" footer="0.5"/>
  <pageSetup orientation="landscape" horizontalDpi="300" verticalDpi="300" r:id="rId1"/>
  <headerFooter alignWithMargins="0">
    <oddHeader>&amp;LRobert Gilmore Pontius Jr&amp;Crpontius@clarku.edu&amp;RClark University</oddHeader>
    <oddFooter>&amp;Lworkbook &amp;F, sheet &amp;A&amp;Cpage &amp;P of &amp;N&amp;R&amp;D, &amp;T</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pageSetUpPr fitToPage="1"/>
  </sheetPr>
  <dimension ref="A1:U18"/>
  <sheetViews>
    <sheetView zoomScale="156" zoomScaleNormal="156" workbookViewId="0">
      <pane xSplit="3" ySplit="2" topLeftCell="D3" activePane="bottomRight" state="frozen"/>
      <selection pane="topRight" activeCell="C1" sqref="C1"/>
      <selection pane="bottomLeft" activeCell="A3" sqref="A3"/>
      <selection pane="bottomRight" activeCell="E4" sqref="E4"/>
    </sheetView>
  </sheetViews>
  <sheetFormatPr defaultColWidth="8.85546875" defaultRowHeight="12.75" x14ac:dyDescent="0.2"/>
  <cols>
    <col min="1" max="19" width="11.7109375" style="16" customWidth="1"/>
    <col min="20" max="20" width="11.7109375" style="18" customWidth="1"/>
    <col min="21" max="21" width="11.7109375" style="16" customWidth="1"/>
    <col min="22" max="16384" width="8.85546875" style="16"/>
  </cols>
  <sheetData>
    <row r="1" spans="1:21" x14ac:dyDescent="0.2">
      <c r="A1" s="28" t="s">
        <v>6</v>
      </c>
      <c r="B1" s="20" t="s">
        <v>29</v>
      </c>
      <c r="D1" s="20">
        <v>2018</v>
      </c>
      <c r="E1" s="16">
        <f>IF(E2="","",$D$1)</f>
        <v>2018</v>
      </c>
      <c r="F1" s="16">
        <f t="shared" ref="F1:S1" si="0">IF(F2="","",$D$1)</f>
        <v>2018</v>
      </c>
      <c r="G1" s="16">
        <f t="shared" si="0"/>
        <v>2018</v>
      </c>
      <c r="H1" s="16">
        <f t="shared" si="0"/>
        <v>2018</v>
      </c>
      <c r="I1" s="16">
        <f t="shared" si="0"/>
        <v>2018</v>
      </c>
      <c r="J1" s="16" t="str">
        <f t="shared" si="0"/>
        <v/>
      </c>
      <c r="K1" s="16" t="str">
        <f t="shared" si="0"/>
        <v/>
      </c>
      <c r="L1" s="16" t="str">
        <f t="shared" si="0"/>
        <v/>
      </c>
      <c r="M1" s="16" t="str">
        <f t="shared" si="0"/>
        <v/>
      </c>
      <c r="N1" s="16" t="str">
        <f t="shared" si="0"/>
        <v/>
      </c>
      <c r="O1" s="16" t="str">
        <f t="shared" si="0"/>
        <v/>
      </c>
      <c r="P1" s="16" t="str">
        <f t="shared" si="0"/>
        <v/>
      </c>
      <c r="Q1" s="16" t="str">
        <f t="shared" si="0"/>
        <v/>
      </c>
      <c r="R1" s="16" t="str">
        <f t="shared" si="0"/>
        <v/>
      </c>
      <c r="S1" s="16" t="str">
        <f t="shared" si="0"/>
        <v/>
      </c>
      <c r="T1" s="26" t="s">
        <v>5</v>
      </c>
      <c r="U1" s="26" t="s">
        <v>7</v>
      </c>
    </row>
    <row r="2" spans="1:21" x14ac:dyDescent="0.2">
      <c r="A2" s="19" t="s">
        <v>3</v>
      </c>
      <c r="C2" s="20" t="s">
        <v>7</v>
      </c>
      <c r="D2" s="17" t="str">
        <f>IF(C3="","",C3)</f>
        <v>Grassland</v>
      </c>
      <c r="E2" s="17" t="str">
        <f>IF(C4="","",C4)</f>
        <v>Woodland</v>
      </c>
      <c r="F2" s="17" t="str">
        <f>IF(C5="","",C5)</f>
        <v>Agriculture</v>
      </c>
      <c r="G2" s="17" t="str">
        <f>IF(C6="","",C6)</f>
        <v>Plantation</v>
      </c>
      <c r="H2" s="17" t="str">
        <f>IF(C7="","",C7)</f>
        <v>Settlement</v>
      </c>
      <c r="I2" s="17" t="str">
        <f>IF(C8="","",C8)</f>
        <v>Wetland</v>
      </c>
      <c r="J2" s="17" t="str">
        <f>IF(C9="","",C9)</f>
        <v/>
      </c>
      <c r="K2" s="17" t="str">
        <f>IF(C10="","",C10)</f>
        <v/>
      </c>
      <c r="L2" s="17" t="str">
        <f>IF(C11="","",C11)</f>
        <v/>
      </c>
      <c r="M2" s="17" t="str">
        <f>IF(C12="","",C12)</f>
        <v/>
      </c>
      <c r="N2" s="17" t="str">
        <f>IF(C13="","",C13)</f>
        <v/>
      </c>
      <c r="O2" s="17" t="str">
        <f>IF(C14="","",C14)</f>
        <v/>
      </c>
      <c r="P2" s="17" t="str">
        <f>IF(C15="","",C15)</f>
        <v/>
      </c>
      <c r="Q2" s="17" t="str">
        <f>IF(C16="","",C16)</f>
        <v/>
      </c>
      <c r="R2" s="17" t="str">
        <f>IF(C17="","",C17)</f>
        <v/>
      </c>
      <c r="S2" s="17" t="str">
        <f>IF(C18="","",C18)</f>
        <v/>
      </c>
      <c r="T2" s="26" t="s">
        <v>6</v>
      </c>
      <c r="U2" s="26" t="s">
        <v>8</v>
      </c>
    </row>
    <row r="3" spans="1:21" x14ac:dyDescent="0.2">
      <c r="A3" s="22">
        <v>24774374</v>
      </c>
      <c r="B3" s="23">
        <v>1999</v>
      </c>
      <c r="C3" s="23" t="s">
        <v>23</v>
      </c>
      <c r="D3" s="24">
        <v>5755497</v>
      </c>
      <c r="E3" s="24">
        <v>5728119</v>
      </c>
      <c r="F3" s="24">
        <v>10139002</v>
      </c>
      <c r="G3" s="24">
        <v>74471</v>
      </c>
      <c r="H3" s="24">
        <v>1562896</v>
      </c>
      <c r="I3" s="24">
        <v>1514389</v>
      </c>
      <c r="J3" s="24"/>
      <c r="K3" s="24"/>
      <c r="L3" s="22"/>
      <c r="M3" s="22"/>
      <c r="N3" s="22"/>
      <c r="O3" s="22"/>
      <c r="P3" s="22"/>
      <c r="Q3" s="22"/>
      <c r="R3" s="22"/>
      <c r="S3" s="22"/>
      <c r="T3" s="27"/>
    </row>
    <row r="4" spans="1:21" x14ac:dyDescent="0.2">
      <c r="A4" s="22">
        <v>48775190</v>
      </c>
      <c r="B4" s="25">
        <f>IF(C4="","",$B$3)</f>
        <v>1999</v>
      </c>
      <c r="C4" s="23" t="s">
        <v>24</v>
      </c>
      <c r="D4" s="24">
        <v>6374119</v>
      </c>
      <c r="E4" s="24">
        <v>25459028</v>
      </c>
      <c r="F4" s="24">
        <v>7868200</v>
      </c>
      <c r="G4" s="24">
        <v>1430702</v>
      </c>
      <c r="H4" s="24">
        <v>894239</v>
      </c>
      <c r="I4" s="24">
        <v>6748902</v>
      </c>
      <c r="J4" s="24"/>
      <c r="K4" s="24"/>
      <c r="L4" s="22"/>
      <c r="M4" s="22"/>
      <c r="N4" s="22"/>
      <c r="O4" s="22"/>
      <c r="P4" s="22"/>
      <c r="Q4" s="22"/>
      <c r="R4" s="22"/>
      <c r="S4" s="22"/>
      <c r="T4" s="27"/>
    </row>
    <row r="5" spans="1:21" x14ac:dyDescent="0.2">
      <c r="A5" s="22">
        <v>20799869</v>
      </c>
      <c r="B5" s="25">
        <f t="shared" ref="B5:B18" si="1">IF(C5="","",$B$3)</f>
        <v>1999</v>
      </c>
      <c r="C5" s="23" t="s">
        <v>25</v>
      </c>
      <c r="D5" s="24">
        <v>2889657</v>
      </c>
      <c r="E5" s="24">
        <v>3298172</v>
      </c>
      <c r="F5" s="24">
        <v>11539397</v>
      </c>
      <c r="G5" s="24">
        <v>39344</v>
      </c>
      <c r="H5" s="24">
        <v>2287584</v>
      </c>
      <c r="I5" s="24">
        <v>745715</v>
      </c>
      <c r="J5" s="24"/>
      <c r="K5" s="24"/>
      <c r="L5" s="22"/>
      <c r="M5" s="22"/>
      <c r="N5" s="22"/>
      <c r="O5" s="22"/>
      <c r="P5" s="22"/>
      <c r="Q5" s="22"/>
      <c r="R5" s="22"/>
      <c r="S5" s="22"/>
      <c r="T5" s="27"/>
    </row>
    <row r="6" spans="1:21" x14ac:dyDescent="0.2">
      <c r="A6" s="22">
        <v>1911766</v>
      </c>
      <c r="B6" s="25">
        <f t="shared" si="1"/>
        <v>1999</v>
      </c>
      <c r="C6" s="23" t="s">
        <v>26</v>
      </c>
      <c r="D6" s="24">
        <v>131157</v>
      </c>
      <c r="E6" s="24">
        <v>912449</v>
      </c>
      <c r="F6" s="24">
        <v>172066</v>
      </c>
      <c r="G6" s="24">
        <v>392624</v>
      </c>
      <c r="H6" s="24">
        <v>20028</v>
      </c>
      <c r="I6" s="24">
        <v>283442</v>
      </c>
      <c r="J6" s="24"/>
      <c r="K6" s="24"/>
      <c r="L6" s="22"/>
      <c r="M6" s="22"/>
      <c r="N6" s="22"/>
      <c r="O6" s="22"/>
      <c r="P6" s="22"/>
      <c r="Q6" s="22"/>
      <c r="R6" s="22"/>
      <c r="S6" s="22"/>
      <c r="T6" s="27"/>
    </row>
    <row r="7" spans="1:21" x14ac:dyDescent="0.2">
      <c r="A7" s="22">
        <v>5696361</v>
      </c>
      <c r="B7" s="25">
        <f t="shared" si="1"/>
        <v>1999</v>
      </c>
      <c r="C7" s="23" t="s">
        <v>27</v>
      </c>
      <c r="D7" s="24">
        <v>779229</v>
      </c>
      <c r="E7" s="24">
        <v>696309</v>
      </c>
      <c r="F7" s="24">
        <v>2623979</v>
      </c>
      <c r="G7" s="24">
        <v>17021</v>
      </c>
      <c r="H7" s="24">
        <v>1331433</v>
      </c>
      <c r="I7" s="24">
        <v>248390</v>
      </c>
      <c r="J7" s="24"/>
      <c r="K7" s="24"/>
      <c r="L7" s="22"/>
      <c r="M7" s="22"/>
      <c r="N7" s="22"/>
      <c r="O7" s="22"/>
      <c r="P7" s="22"/>
      <c r="Q7" s="22"/>
      <c r="R7" s="22"/>
      <c r="S7" s="22"/>
      <c r="T7" s="27"/>
    </row>
    <row r="8" spans="1:21" x14ac:dyDescent="0.2">
      <c r="A8" s="22">
        <v>29162128</v>
      </c>
      <c r="B8" s="25">
        <f t="shared" si="1"/>
        <v>1999</v>
      </c>
      <c r="C8" s="22" t="s">
        <v>28</v>
      </c>
      <c r="D8" s="24">
        <v>266961</v>
      </c>
      <c r="E8" s="24">
        <v>1600741</v>
      </c>
      <c r="F8" s="24">
        <v>1008565</v>
      </c>
      <c r="G8" s="24">
        <v>138183</v>
      </c>
      <c r="H8" s="24">
        <v>60448</v>
      </c>
      <c r="I8" s="24">
        <v>26087230</v>
      </c>
      <c r="J8" s="24"/>
      <c r="K8" s="24"/>
      <c r="L8" s="22"/>
      <c r="M8" s="22"/>
      <c r="N8" s="22"/>
      <c r="O8" s="22"/>
      <c r="P8" s="22"/>
      <c r="Q8" s="22"/>
      <c r="R8" s="22"/>
      <c r="S8" s="22"/>
      <c r="T8" s="27"/>
    </row>
    <row r="9" spans="1:21" x14ac:dyDescent="0.2">
      <c r="A9" s="22"/>
      <c r="B9" s="25" t="str">
        <f t="shared" si="1"/>
        <v/>
      </c>
      <c r="C9" s="22"/>
      <c r="D9" s="24"/>
      <c r="E9" s="24"/>
      <c r="F9" s="24"/>
      <c r="G9" s="24"/>
      <c r="H9" s="24"/>
      <c r="I9" s="24"/>
      <c r="J9" s="24"/>
      <c r="K9" s="24"/>
      <c r="L9" s="24"/>
      <c r="M9" s="24"/>
      <c r="N9" s="24"/>
      <c r="O9" s="24"/>
      <c r="P9" s="22"/>
      <c r="Q9" s="22"/>
      <c r="R9" s="22"/>
      <c r="S9" s="22"/>
      <c r="T9" s="27"/>
    </row>
    <row r="10" spans="1:21" x14ac:dyDescent="0.2">
      <c r="A10" s="22"/>
      <c r="B10" s="25" t="str">
        <f t="shared" si="1"/>
        <v/>
      </c>
      <c r="C10" s="22"/>
      <c r="D10" s="24"/>
      <c r="E10" s="24"/>
      <c r="F10" s="24"/>
      <c r="G10" s="24"/>
      <c r="H10" s="24"/>
      <c r="I10" s="24"/>
      <c r="J10" s="24"/>
      <c r="K10" s="24"/>
      <c r="L10" s="24"/>
      <c r="M10" s="24"/>
      <c r="N10" s="24"/>
      <c r="O10" s="24"/>
      <c r="P10" s="22"/>
      <c r="Q10" s="22"/>
      <c r="R10" s="22"/>
      <c r="S10" s="22"/>
      <c r="T10" s="27"/>
    </row>
    <row r="11" spans="1:21" x14ac:dyDescent="0.2">
      <c r="A11" s="22"/>
      <c r="B11" s="25" t="str">
        <f t="shared" si="1"/>
        <v/>
      </c>
      <c r="C11" s="22"/>
      <c r="D11" s="22"/>
      <c r="E11" s="22"/>
      <c r="F11" s="22"/>
      <c r="G11" s="22"/>
      <c r="H11" s="22"/>
      <c r="I11" s="22"/>
      <c r="J11" s="24"/>
      <c r="K11" s="24"/>
      <c r="L11" s="24"/>
      <c r="M11" s="24"/>
      <c r="N11" s="24"/>
      <c r="O11" s="24"/>
      <c r="P11" s="22"/>
      <c r="Q11" s="22"/>
      <c r="R11" s="22"/>
      <c r="S11" s="22"/>
      <c r="T11" s="27"/>
    </row>
    <row r="12" spans="1:21" x14ac:dyDescent="0.2">
      <c r="A12" s="22"/>
      <c r="B12" s="25" t="str">
        <f t="shared" si="1"/>
        <v/>
      </c>
      <c r="C12" s="22"/>
      <c r="D12" s="22"/>
      <c r="E12" s="22"/>
      <c r="F12" s="22"/>
      <c r="G12" s="22"/>
      <c r="H12" s="22"/>
      <c r="I12" s="22"/>
      <c r="J12" s="24"/>
      <c r="K12" s="24"/>
      <c r="L12" s="24"/>
      <c r="M12" s="24"/>
      <c r="N12" s="24"/>
      <c r="O12" s="24"/>
      <c r="P12" s="22"/>
      <c r="Q12" s="22"/>
      <c r="R12" s="22"/>
      <c r="S12" s="22"/>
      <c r="T12" s="27"/>
    </row>
    <row r="13" spans="1:21" x14ac:dyDescent="0.2">
      <c r="A13" s="22"/>
      <c r="B13" s="25" t="str">
        <f t="shared" si="1"/>
        <v/>
      </c>
      <c r="C13" s="22"/>
      <c r="D13" s="22"/>
      <c r="E13" s="22"/>
      <c r="F13" s="22"/>
      <c r="G13" s="22"/>
      <c r="H13" s="22"/>
      <c r="I13" s="22"/>
      <c r="J13" s="24"/>
      <c r="K13" s="24"/>
      <c r="L13" s="24"/>
      <c r="M13" s="24"/>
      <c r="N13" s="24"/>
      <c r="O13" s="24"/>
      <c r="P13" s="22"/>
      <c r="Q13" s="22"/>
      <c r="R13" s="22"/>
      <c r="S13" s="22"/>
      <c r="T13" s="27"/>
    </row>
    <row r="14" spans="1:21" x14ac:dyDescent="0.2">
      <c r="A14" s="22"/>
      <c r="B14" s="25" t="str">
        <f t="shared" si="1"/>
        <v/>
      </c>
      <c r="C14" s="22"/>
      <c r="D14" s="22"/>
      <c r="E14" s="22"/>
      <c r="F14" s="22"/>
      <c r="G14" s="22"/>
      <c r="H14" s="22"/>
      <c r="I14" s="22"/>
      <c r="J14" s="24"/>
      <c r="K14" s="24"/>
      <c r="L14" s="24"/>
      <c r="M14" s="24"/>
      <c r="N14" s="24"/>
      <c r="O14" s="24"/>
      <c r="P14" s="22"/>
      <c r="Q14" s="22"/>
      <c r="R14" s="22"/>
      <c r="S14" s="22"/>
      <c r="T14" s="27"/>
    </row>
    <row r="15" spans="1:21" x14ac:dyDescent="0.2">
      <c r="A15" s="22"/>
      <c r="B15" s="25" t="str">
        <f t="shared" si="1"/>
        <v/>
      </c>
      <c r="C15" s="22"/>
      <c r="D15" s="22"/>
      <c r="E15" s="22"/>
      <c r="F15" s="22"/>
      <c r="G15" s="22"/>
      <c r="H15" s="22"/>
      <c r="I15" s="22"/>
      <c r="J15" s="22"/>
      <c r="K15" s="22"/>
      <c r="L15" s="22"/>
      <c r="M15" s="22"/>
      <c r="N15" s="22"/>
      <c r="O15" s="22"/>
      <c r="P15" s="22"/>
      <c r="Q15" s="22"/>
      <c r="R15" s="22"/>
      <c r="S15" s="22"/>
      <c r="T15" s="27"/>
    </row>
    <row r="16" spans="1:21" x14ac:dyDescent="0.2">
      <c r="A16" s="22"/>
      <c r="B16" s="25" t="str">
        <f t="shared" si="1"/>
        <v/>
      </c>
      <c r="C16" s="22"/>
      <c r="D16" s="22"/>
      <c r="E16" s="22"/>
      <c r="F16" s="22"/>
      <c r="G16" s="22"/>
      <c r="H16" s="22"/>
      <c r="I16" s="22"/>
      <c r="J16" s="22"/>
      <c r="K16" s="22"/>
      <c r="L16" s="22"/>
      <c r="M16" s="22"/>
      <c r="N16" s="22"/>
      <c r="O16" s="22"/>
      <c r="P16" s="22"/>
      <c r="Q16" s="22"/>
      <c r="R16" s="22"/>
      <c r="S16" s="22"/>
      <c r="T16" s="27"/>
    </row>
    <row r="17" spans="1:20" x14ac:dyDescent="0.2">
      <c r="A17" s="22"/>
      <c r="B17" s="25" t="str">
        <f t="shared" si="1"/>
        <v/>
      </c>
      <c r="C17" s="22"/>
      <c r="D17" s="22"/>
      <c r="E17" s="22"/>
      <c r="F17" s="22"/>
      <c r="G17" s="22"/>
      <c r="H17" s="22"/>
      <c r="I17" s="22"/>
      <c r="J17" s="22"/>
      <c r="K17" s="22"/>
      <c r="L17" s="22"/>
      <c r="M17" s="22"/>
      <c r="N17" s="22"/>
      <c r="O17" s="22"/>
      <c r="P17" s="22"/>
      <c r="Q17" s="22"/>
      <c r="R17" s="22"/>
      <c r="S17" s="22"/>
      <c r="T17" s="27"/>
    </row>
    <row r="18" spans="1:20" x14ac:dyDescent="0.2">
      <c r="A18" s="22"/>
      <c r="B18" s="25" t="str">
        <f t="shared" si="1"/>
        <v/>
      </c>
      <c r="C18" s="23"/>
      <c r="D18" s="22"/>
      <c r="E18" s="22"/>
      <c r="F18" s="22"/>
      <c r="G18" s="22"/>
      <c r="H18" s="22"/>
      <c r="I18" s="22"/>
      <c r="J18" s="22"/>
      <c r="K18" s="22"/>
      <c r="L18" s="22"/>
      <c r="M18" s="22"/>
      <c r="N18" s="22"/>
      <c r="O18" s="22"/>
      <c r="P18" s="22"/>
      <c r="Q18" s="22"/>
      <c r="R18" s="22"/>
      <c r="S18" s="22"/>
      <c r="T18" s="27"/>
    </row>
  </sheetData>
  <sheetProtection password="D445" sheet="1" objects="1" scenarios="1"/>
  <scenarios current="175" show="175">
    <scenario name="GaoEtAl(2011)SEaTH1" locked="1" count="3" user="rpontius" comment="Created by rpontius on 2/24/2011_x000a_This is the first file that contains data for the accuracy assessment of the SEaTH map of Gao et al. (2011)._x000a_Modified by rpontius on 2/25/2011">
      <inputCells r="C2" val="8"/>
      <inputCells r="D1" val="Ground"/>
      <inputCells r="B3" val="SEaTH map"/>
    </scenario>
    <scenario name="GaoEtAl(2011)SEaTH2" locked="1" count="32" user="rpontius" comment="Created by rpontius on 2/24/2011_x000a_This is the second file that contains data for the accuracy assessment of the SEaTH map of Gao et al. (2011).">
      <inputCells r="C3" val="Grass"/>
      <inputCells r="C4" val="Settlement"/>
      <inputCells r="C5" val="Irrigated"/>
      <inputCells r="C6" val="Lava"/>
      <inputCells r="C7" val="Rainfed"/>
      <inputCells r="C8" val="Temperate"/>
      <inputCells r="C9" val="Orchards"/>
      <inputCells r="C10" val="Tropical"/>
      <inputCells r="C11" val=""/>
      <inputCells r="C12" val=""/>
      <inputCells r="C13" val=""/>
      <inputCells r="C14" val=""/>
      <inputCells r="C15" val=""/>
      <inputCells r="C16" val=""/>
      <inputCells r="C17" val=""/>
      <inputCells r="C18" val=""/>
      <inputCells r="A3" val="35"/>
      <inputCells r="A4" val="48"/>
      <inputCells r="A5" val="35"/>
      <inputCells r="A6" val="45"/>
      <inputCells r="A7" val="40"/>
      <inputCells r="A8" val="197"/>
      <inputCells r="A9" val="40"/>
      <inputCells r="A10" val="160"/>
      <inputCells r="A11" val="0"/>
      <inputCells r="A12" val="0"/>
      <inputCells r="A13" val="0"/>
      <inputCells r="A14" val="0"/>
      <inputCells r="A15" val="0"/>
      <inputCells r="A16" val="0"/>
      <inputCells r="A17" val="0"/>
      <inputCells r="A18" val="0"/>
    </scenario>
    <scenario name="GaoEtAl(2011)SEaTH3" locked="1" count="32" user="rpontius" comment="Created by rpontius on 2/24/2011_x000a_This is the third file that contains data for the accuracy assessment of the SEaTH map of Gao et al. (2011).">
      <inputCells r="D3" val="21"/>
      <inputCells r="E3" val="2"/>
      <inputCells r="D4" val="0"/>
      <inputCells r="E4" val="46"/>
      <inputCells r="D5" val="1"/>
      <inputCells r="E5" val="2"/>
      <inputCells r="D6" val="0"/>
      <inputCells r="E6" val="0"/>
      <inputCells r="D7" val="1"/>
      <inputCells r="E7" val="0"/>
      <inputCells r="D8" val="4"/>
      <inputCells r="E8" val="6"/>
      <inputCells r="D9" val="0"/>
      <inputCells r="E9" val="2"/>
      <inputCells r="D10" val="5"/>
      <inputCells r="E10" val="1"/>
      <inputCells r="D11" val=""/>
      <inputCells r="E11" val=""/>
      <inputCells r="D12" val=""/>
      <inputCells r="E12" val=""/>
      <inputCells r="D13" val=""/>
      <inputCells r="E13" val=""/>
      <inputCells r="D14" val=""/>
      <inputCells r="E14" val=""/>
      <inputCells r="D15" val=""/>
      <inputCells r="E15" val=""/>
      <inputCells r="D16" val=""/>
      <inputCells r="E16" val=""/>
      <inputCells r="D17" val=""/>
      <inputCells r="E17" val=""/>
      <inputCells r="D18" val=""/>
      <inputCells r="E18" val=""/>
    </scenario>
    <scenario name="GaoEtAl(2011)SEaTH4" locked="1" count="32" user="rpontius" comment="Created by rpontius on 2/24/2011_x000a_This is the fourth file that contains data for the accuracy assessment of the SEaTH map of Gao et al. (2011).">
      <inputCells r="F3" val="2"/>
      <inputCells r="G3" val="0"/>
      <inputCells r="F4" val="1"/>
      <inputCells r="G4" val="0"/>
      <inputCells r="F5" val="32"/>
      <inputCells r="G5" val="0"/>
      <inputCells r="F6" val="0"/>
      <inputCells r="G6" val="45"/>
      <inputCells r="F7" val="2"/>
      <inputCells r="G7" val="0"/>
      <inputCells r="F8" val="6"/>
      <inputCells r="G8" val="9"/>
      <inputCells r="F9" val="1"/>
      <inputCells r="G9" val="0"/>
      <inputCells r="F10" val="14"/>
      <inputCells r="G10" val="0"/>
      <inputCells r="G11" val=""/>
      <inputCells r="F12" val=""/>
      <inputCells r="G12" val=""/>
      <inputCells r="F13" val=""/>
      <inputCells r="G13" val=""/>
      <inputCells r="F14" val=""/>
      <inputCells r="G14" val=""/>
      <inputCells r="F15" val=""/>
      <inputCells r="G15" val=""/>
      <inputCells r="F16" val=""/>
      <inputCells r="G16" val=""/>
      <inputCells r="F17" val=""/>
      <inputCells r="G17" val=""/>
      <inputCells r="F18" val=""/>
      <inputCells r="G18" val=""/>
      <inputCells r="F11" undone="1" val=""/>
    </scenario>
    <scenario name="GaoEtAl(2011)SEaTH5" locked="1" count="32" user="rpontius" comment="Created by rpontius on 2/24/2011_x000a_This is the fifth file that contains data for the accuracy assessment of the SEaTH map of Gao et al. (2011).">
      <inputCells r="H3" val="2"/>
      <inputCells r="I3" val="2"/>
      <inputCells r="H4" val="0"/>
      <inputCells r="I4" val="0"/>
      <inputCells r="H5" val="0"/>
      <inputCells r="I5" val="0"/>
      <inputCells r="H6" val="0"/>
      <inputCells r="I6" val="0"/>
      <inputCells r="H7" val="30"/>
      <inputCells r="I7" val="2"/>
      <inputCells r="H8" val="6"/>
      <inputCells r="I8" val="152"/>
      <inputCells r="H9" val="0"/>
      <inputCells r="I9" val="3"/>
      <inputCells r="H10" val="3"/>
      <inputCells r="I10" val="24"/>
      <inputCells r="H11" val=""/>
      <inputCells r="I11" val=""/>
      <inputCells r="H12" val=""/>
      <inputCells r="I12" val=""/>
      <inputCells r="H13" val=""/>
      <inputCells r="I13" val=""/>
      <inputCells r="H14" val=""/>
      <inputCells r="I14" val=""/>
      <inputCells r="H15" val=""/>
      <inputCells r="I15" val=""/>
      <inputCells r="H16" val=""/>
      <inputCells r="I16" val=""/>
      <inputCells r="H17" val=""/>
      <inputCells r="I17" val=""/>
      <inputCells r="H18" val=""/>
      <inputCells r="I18" val=""/>
    </scenario>
    <scenario name="GaoEtAl(2011)SEaTH6" locked="1" count="32" user="rpontius" comment="Created by rpontius on 2/24/2011_x000a_This is the sixth file that contains data for the accuracy assessment of the SEaTH map of Gao et al. (2011)._x000a_Cells K3:R18 should be blank on sheet SampleMatrix.">
      <inputCells r="J3" val="0"/>
      <inputCells r="K3" val="6"/>
      <inputCells r="J4" val="0"/>
      <inputCells r="K4" val="1"/>
      <inputCells r="J5" val="0"/>
      <inputCells r="K5" val="0"/>
      <inputCells r="J6" val="0"/>
      <inputCells r="K6" val="0"/>
      <inputCells r="J7" val="1"/>
      <inputCells r="K7" val="4"/>
      <inputCells r="J8" val="6"/>
      <inputCells r="K8" val="8"/>
      <inputCells r="J9" val="34"/>
      <inputCells r="K9" val="0"/>
      <inputCells r="J10" val="1"/>
      <inputCells r="K10" val="112"/>
      <inputCells r="J11" val=""/>
      <inputCells r="K11" val=""/>
      <inputCells r="J12" val=""/>
      <inputCells r="K12" val=""/>
      <inputCells r="J13" val=""/>
      <inputCells r="K13" val=""/>
      <inputCells r="J14" val=""/>
      <inputCells r="K14" val=""/>
      <inputCells r="J15" val=""/>
      <inputCells r="K15" val=""/>
      <inputCells r="J16" val=""/>
      <inputCells r="K16" val=""/>
      <inputCells r="J17" val=""/>
      <inputCells r="K17" val=""/>
      <inputCells r="J18" val=""/>
      <inputCells r="K18" val=""/>
    </scenario>
    <scenario name="KalimantanFrom2000To2004FourCategories" locked="1" count="27" user="rpontius" comment="Created by rpontius on 2/25/2011_x000a_This is the first file that contains data for the change assessment of Kalimantan from 2000 to 2004._x000a_Modified by rpontius on 3/5/2011">
      <inputCells r="C2" val="4"/>
      <inputCells r="D1" val="2004"/>
      <inputCells r="B3" val="2000"/>
      <inputCells r="C3" val="Forest"/>
      <inputCells r="D3" val="1601831"/>
      <inputCells r="E3" val="84152"/>
      <inputCells r="F3" val="118230"/>
      <inputCells r="G3" val="6696"/>
      <inputCells r="C4" val="Scrub"/>
      <inputCells r="D4" val="23758"/>
      <inputCells r="E4" val="18816"/>
      <inputCells r="F4" val="6596"/>
      <inputCells r="G4" val="1760"/>
      <inputCells r="C5" val="Bare"/>
      <inputCells r="D5" val="82504"/>
      <inputCells r="E5" val="36597"/>
      <inputCells r="F5" val="114070"/>
      <inputCells r="G5" val="4196"/>
      <inputCells r="C6" val="Other"/>
      <inputCells r="D6" val="171"/>
      <inputCells r="E6" val="114"/>
      <inputCells r="F6" val="982"/>
      <inputCells r="G6" val="8808"/>
      <inputCells r="A3" val="1810909"/>
      <inputCells r="A4" val="50930"/>
      <inputCells r="A5" val="237367"/>
      <inputCells r="A6" val="10075"/>
    </scenario>
    <scenario name="CMA1" locked="1" count="3" user="rpontius" comment="Created by rpontius on 3/5/2011">
      <inputCells r="C2" val="14"/>
      <inputCells r="D1" val="1999"/>
      <inputCells r="B3" val="1985"/>
    </scenario>
    <scenario name="CMA2" locked="1" count="32" user="rpontius" comment="Created by rpontius on 3/5/2011">
      <inputCells r="C3" val="Industrial / Commercial"/>
      <inputCells r="C4" val="Residential (&lt;2 acre + multi-family)"/>
      <inputCells r="C5" val="Residential (&gt;2 acre)"/>
      <inputCells r="C6" val="Transportation"/>
      <inputCells r="C7" val="Other Urban"/>
      <inputCells r="C8" val="Barren / Waste Disposal / Mining"/>
      <inputCells r="C9" val="Cropland"/>
      <inputCells r="C10" val="Pasture"/>
      <inputCells r="C11" val="Open land"/>
      <inputCells r="C12" val="Deciduous Forest"/>
      <inputCells r="C13" val="Mixed Forest"/>
      <inputCells r="C14" val="Conifer Forest"/>
      <inputCells r="C15" val="Wetland"/>
      <inputCells r="C16" val="Water"/>
      <inputCells r="C17" val=""/>
      <inputCells r="C18" val=""/>
      <inputCells r="A3" val="31743"/>
      <inputCells r="A4" val="131977"/>
      <inputCells r="A5" val="109401"/>
      <inputCells r="A6" val="17011"/>
      <inputCells r="A7" val="48751"/>
      <inputCells r="A8" val="12882"/>
      <inputCells r="A9" val="77215"/>
      <inputCells r="A10" val="27972"/>
      <inputCells r="A11" val="23475"/>
      <inputCells r="A12" val="280243"/>
      <inputCells r="A13" val="436127"/>
      <inputCells r="A14" val="58940"/>
      <inputCells r="A15" val="37030"/>
      <inputCells r="A16" val="47033"/>
      <inputCells r="A17" val=""/>
      <inputCells r="A18" val=""/>
    </scenario>
    <scenario name="CMA3" locked="1" count="32" user="rpontius" comment="Created by rpontius on 3/5/2011">
      <inputCells r="D3" val="31374"/>
      <inputCells r="E3" val="42"/>
      <inputCells r="D4" val="155"/>
      <inputCells r="E4" val="131768"/>
      <inputCells r="D5" val="255"/>
      <inputCells r="E5" val="2056"/>
      <inputCells r="D6" val="29"/>
      <inputCells r="E6" val="0"/>
      <inputCells r="D7" val="1149"/>
      <inputCells r="E7" val="917"/>
      <inputCells r="D8" val="562"/>
      <inputCells r="E8" val="439"/>
      <inputCells r="D9" val="608"/>
      <inputCells r="E9" val="2321"/>
      <inputCells r="D10" val="332"/>
      <inputCells r="E10" val="945"/>
      <inputCells r="D11" val="794"/>
      <inputCells r="E11" val="972"/>
      <inputCells r="D12" val="1008"/>
      <inputCells r="E12" val="4898"/>
      <inputCells r="D13" val="3073"/>
      <inputCells r="E13" val="9299"/>
      <inputCells r="D14" val="98"/>
      <inputCells r="E14" val="463"/>
      <inputCells r="D15" val="24"/>
      <inputCells r="E15" val="32"/>
      <inputCells r="D16" val="5"/>
      <inputCells r="E16" val="5"/>
      <inputCells r="D17" val=""/>
      <inputCells r="E17" val=""/>
      <inputCells r="D18" val=""/>
      <inputCells r="E18" val=""/>
    </scenario>
    <scenario name="CMA4" locked="1" count="32" user="rpontius" comment="Created by rpontius on 3/5/2011">
      <inputCells r="F3" val="36"/>
      <inputCells r="G3" val="16"/>
      <inputCells r="F4" val="4"/>
      <inputCells r="G4" val="18"/>
      <inputCells r="F5" val="106934"/>
      <inputCells r="G5" val="7"/>
      <inputCells r="F6" val="5"/>
      <inputCells r="G6" val="16762"/>
      <inputCells r="F7" val="965"/>
      <inputCells r="G7" val="129"/>
      <inputCells r="F8" val="480"/>
      <inputCells r="G8" val="16"/>
      <inputCells r="F9" val="5888"/>
      <inputCells r="G9" val="36"/>
      <inputCells r="F10" val="2271"/>
      <inputCells r="G10" val="9"/>
      <inputCells r="G11" val="70"/>
      <inputCells r="F12" val="11502"/>
      <inputCells r="G12" val="101"/>
      <inputCells r="F13" val="18539"/>
      <inputCells r="G13" val="255"/>
      <inputCells r="F14" val="1893"/>
      <inputCells r="G14" val="4"/>
      <inputCells r="F15" val="42"/>
      <inputCells r="G15" val="3"/>
      <inputCells r="F16" val="2"/>
      <inputCells r="G16" val="0"/>
      <inputCells r="F17" val=""/>
      <inputCells r="G17" val=""/>
      <inputCells r="F18" val=""/>
      <inputCells r="G18" val=""/>
      <inputCells r="F11" undone="1" val="1722"/>
    </scenario>
    <scenario name="CMA5" locked="1" count="32" user="rpontius" comment="Created by rpontius on 3/5/2011">
      <inputCells r="H3" val="145"/>
      <inputCells r="I3" val="1"/>
      <inputCells r="H4" val="12"/>
      <inputCells r="I4" val="0"/>
      <inputCells r="H5" val="57"/>
      <inputCells r="I5" val="7"/>
      <inputCells r="H6" val="87"/>
      <inputCells r="I6" val="11"/>
      <inputCells r="H7" val="42675"/>
      <inputCells r="I7" val="125"/>
      <inputCells r="H8" val="256"/>
      <inputCells r="I8" val="7248"/>
      <inputCells r="H9" val="1001"/>
      <inputCells r="I9" val="78"/>
      <inputCells r="H10" val="339"/>
      <inputCells r="I10" val="68"/>
      <inputCells r="H11" val="443"/>
      <inputCells r="I11" val="109"/>
      <inputCells r="H12" val="2283"/>
      <inputCells r="I12" val="523"/>
      <inputCells r="H13" val="3545"/>
      <inputCells r="I13" val="1862"/>
      <inputCells r="H14" val="325"/>
      <inputCells r="I14" val="192"/>
      <inputCells r="H15" val="39"/>
      <inputCells r="I15" val="19"/>
      <inputCells r="H16" val="1"/>
      <inputCells r="I16" val="3"/>
      <inputCells r="H17" val=""/>
      <inputCells r="I17" val=""/>
      <inputCells r="H18" val=""/>
      <inputCells r="I18" val=""/>
    </scenario>
    <scenario name="CMA6" locked="1" count="32" user="rpontius" comment="Created by rpontius on 3/5/2011">
      <inputCells r="J3" val="7"/>
      <inputCells r="K3" val="3"/>
      <inputCells r="J4" val="3"/>
      <inputCells r="K4" val="0"/>
      <inputCells r="J5" val="10"/>
      <inputCells r="K5" val="3"/>
      <inputCells r="J6" val="0"/>
      <inputCells r="K6" val="0"/>
      <inputCells r="J7" val="187"/>
      <inputCells r="K7" val="145"/>
      <inputCells r="J8" val="63"/>
      <inputCells r="K8" val="181"/>
      <inputCells r="J9" val="61251"/>
      <inputCells r="K9" val="375"/>
      <inputCells r="J10" val="217"/>
      <inputCells r="K10" val="17894"/>
      <inputCells r="J11" val="190"/>
      <inputCells r="K11" val="199"/>
      <inputCells r="J12" val="212"/>
      <inputCells r="K12" val="411"/>
      <inputCells r="J13" val="511"/>
      <inputCells r="K13" val="774"/>
      <inputCells r="J14" val="59"/>
      <inputCells r="K14" val="74"/>
      <inputCells r="J15" val="0"/>
      <inputCells r="K15" val="8"/>
      <inputCells r="J16" val="1"/>
      <inputCells r="K16" val="0"/>
      <inputCells r="J17" val=""/>
      <inputCells r="K17" val=""/>
      <inputCells r="J18" val=""/>
      <inputCells r="K18" val=""/>
    </scenario>
    <scenario name="CMA7" locked="1" count="32" user="rpontius" comment="Created by rpontius on 3/5/2011">
      <inputCells r="L3" val="104"/>
      <inputCells r="M3" val="3"/>
      <inputCells r="L4" val="6"/>
      <inputCells r="M4" val="2"/>
      <inputCells r="L5" val="63"/>
      <inputCells r="M5" val="3"/>
      <inputCells r="L6" val="69"/>
      <inputCells r="M6" val="3"/>
      <inputCells r="L7" val="1806"/>
      <inputCells r="M7" val="143"/>
      <inputCells r="L8" val="3236"/>
      <inputCells r="M8" val="59"/>
      <inputCells r="L9" val="3759"/>
      <inputCells r="M9" val="742"/>
      <inputCells r="L10" val="3774"/>
      <inputCells r="M10" val="785"/>
      <inputCells r="L11" val="10111"/>
      <inputCells r="M11" val="3219"/>
      <inputCells r="L12" val="803"/>
      <inputCells r="M12" val="258297"/>
      <inputCells r="L13" val="2202"/>
      <inputCells r="M13" val="0"/>
      <inputCells r="L14" val="230"/>
      <inputCells r="M14" val="0"/>
      <inputCells r="L15" val="12"/>
      <inputCells r="M15" val="148"/>
      <inputCells r="L16" val="1"/>
      <inputCells r="M16" val="0"/>
      <inputCells r="L17" val=""/>
      <inputCells r="M17" val=""/>
      <inputCells r="L18" val=""/>
      <inputCells r="M18" val=""/>
    </scenario>
    <scenario name="CMA8" locked="1" count="32" user="rpontius" comment="Created by rpontius on 3/5/2011">
      <inputCells r="N3" val="12"/>
      <inputCells r="O3" val="0"/>
      <inputCells r="N4" val="8"/>
      <inputCells r="O4" val="0"/>
      <inputCells r="N5" val="6"/>
      <inputCells r="O5" val="0"/>
      <inputCells r="N6" val="39"/>
      <inputCells r="O6" val="0"/>
      <inputCells r="N7" val="454"/>
      <inputCells r="O7" val="14"/>
      <inputCells r="N8" val="254"/>
      <inputCells r="O8" val="25"/>
      <inputCells r="N9" val="1067"/>
      <inputCells r="O9" val="46"/>
      <inputCells r="N10" val="1233"/>
      <inputCells r="O10" val="71"/>
      <inputCells r="N11" val="5197"/>
      <inputCells r="O11" val="394"/>
      <inputCells r="N12" val="0"/>
      <inputCells r="O12" val="0"/>
      <inputCells r="N13" val="394815"/>
      <inputCells r="O13" val="0"/>
      <inputCells r="N14" val="0"/>
      <inputCells r="O14" val="55464"/>
      <inputCells r="N15" val="724"/>
      <inputCells r="O15" val="62"/>
      <inputCells r="N16" val="0"/>
      <inputCells r="O16" val="0"/>
      <inputCells r="N17" val=""/>
      <inputCells r="O17" val=""/>
      <inputCells r="N18" val=""/>
      <inputCells r="O18" val=""/>
    </scenario>
    <scenario name="CMA9" locked="1" count="32" user="rpontius" comment="Created by rpontius on 3/5/2011">
      <inputCells r="P3" val="0"/>
      <inputCells r="Q3" val="0"/>
      <inputCells r="P4" val="0"/>
      <inputCells r="Q4" val="1"/>
      <inputCells r="P5" val="0"/>
      <inputCells r="Q5" val="0"/>
      <inputCells r="P6" val="3"/>
      <inputCells r="Q6" val="3"/>
      <inputCells r="P7" val="15"/>
      <inputCells r="Q7" val="27"/>
      <inputCells r="P8" val="8"/>
      <inputCells r="Q8" val="55"/>
      <inputCells r="P9" val="35"/>
      <inputCells r="Q9" val="8"/>
      <inputCells r="P10" val="15"/>
      <inputCells r="Q10" val="19"/>
      <inputCells r="P11" val="30"/>
      <inputCells r="Q11" val="25"/>
      <inputCells r="P12" val="162"/>
      <inputCells r="Q12" val="43"/>
      <inputCells r="P13" val="1118"/>
      <inputCells r="Q13" val="134"/>
      <inputCells r="P14" val="137"/>
      <inputCells r="Q14" val="1"/>
      <inputCells r="P15" val="35817"/>
      <inputCells r="Q15" val="100"/>
      <inputCells r="P16" val="264"/>
      <inputCells r="Q16" val="46751"/>
      <inputCells r="P17" val=""/>
      <inputCells r="Q17" val=""/>
      <inputCells r="P18" val=""/>
      <inputCells r="Q18" val=""/>
    </scenario>
    <scenario name="CMA10" locked="1" count="32" user="rpontius" comment="Created by rpontius on 3/5/2011">
      <inputCells r="R3" val=""/>
      <inputCells r="S3" val=""/>
      <inputCells r="R4" val=""/>
      <inputCells r="S4" val=""/>
      <inputCells r="R5" val=""/>
      <inputCells r="S5" val=""/>
      <inputCells r="R6" val=""/>
      <inputCells r="S6" val=""/>
      <inputCells r="R7" val=""/>
      <inputCells r="S7" val=""/>
      <inputCells r="R8" val=""/>
      <inputCells r="S8" val=""/>
      <inputCells r="R9" val=""/>
      <inputCells r="S9" val=""/>
      <inputCells r="R10" val=""/>
      <inputCells r="S10" val=""/>
      <inputCells r="R11" val=""/>
      <inputCells r="S11" val=""/>
      <inputCells r="R12" val=""/>
      <inputCells r="S12" val=""/>
      <inputCells r="R13" val=""/>
      <inputCells r="S13" val=""/>
      <inputCells r="R14" val=""/>
      <inputCells r="S14" val=""/>
      <inputCells r="R15" val=""/>
      <inputCells r="S15" val=""/>
      <inputCells r="R16" val=""/>
      <inputCells r="S16" val=""/>
      <inputCells r="R17" val=""/>
      <inputCells r="S17" val=""/>
      <inputCells r="R18" val=""/>
      <inputCells r="S18" val=""/>
    </scenario>
    <scenario name="HuangEtAlaccuracy1986" locked="1" count="18" user="rpontius" comment="Created by rpontius on 8/12/2011_x000a_Modified by rpontius on 8/12/2011">
      <inputCells r="C2" val="3"/>
      <inputCells r="D1" val="Reference"/>
      <inputCells r="B3" val="1986Map"/>
      <inputCells r="C3" val="Agriculture"/>
      <inputCells r="D3" val="48"/>
      <inputCells r="E3" val="13"/>
      <inputCells r="F3" val="7"/>
      <inputCells r="C4" val="Natural"/>
      <inputCells r="D4" val="2"/>
      <inputCells r="E4" val="147"/>
      <inputCells r="F4" val="1"/>
      <inputCells r="C5" val="Built"/>
      <inputCells r="D5" val="0"/>
      <inputCells r="E5" val="0"/>
      <inputCells r="F5" val="22"/>
      <inputCells r="A3" val="68"/>
      <inputCells r="A4" val="150"/>
      <inputCells r="A5" val="22"/>
    </scenario>
    <scenario name="HuangEtAlaccuracy1996" locked="1" count="18" user="rpontius" comment="Created by rpontius on 8/12/2011_x000a_Modified by rpontius on 8/12/2011">
      <inputCells r="C2" val="3"/>
      <inputCells r="D1" val="Reference"/>
      <inputCells r="B3" val="1996Map"/>
      <inputCells r="C3" val="Agriculture"/>
      <inputCells r="D3" val="46"/>
      <inputCells r="E3" val="8"/>
      <inputCells r="F3" val="4"/>
      <inputCells r="C4" val="Natural"/>
      <inputCells r="D4" val="4"/>
      <inputCells r="E4" val="149"/>
      <inputCells r="F4" val="0"/>
      <inputCells r="C5" val="Built"/>
      <inputCells r="D5" val="0"/>
      <inputCells r="E5" val="3"/>
      <inputCells r="F5" val="26"/>
      <inputCells r="A3" val="58"/>
      <inputCells r="A4" val="153"/>
      <inputCells r="A5" val="29"/>
    </scenario>
    <scenario name="HuangEtAlaccuracy2002" locked="1" count="18" user="rpontius" comment="Created by rpontius on 8/12/2011_x000a_Modified by rpontius on 8/12/2011">
      <inputCells r="C2" val="3"/>
      <inputCells r="D1" val="Reference"/>
      <inputCells r="B3" val="2002Map"/>
      <inputCells r="C3" val="Agriculture"/>
      <inputCells r="D3" val="46"/>
      <inputCells r="E3" val="5"/>
      <inputCells r="F3" val="6"/>
      <inputCells r="C4" val="Natural"/>
      <inputCells r="D4" val="1"/>
      <inputCells r="E4" val="152"/>
      <inputCells r="F4" val="2"/>
      <inputCells r="C5" val="Built"/>
      <inputCells r="D5" val="3"/>
      <inputCells r="E5" val="2"/>
      <inputCells r="F5" val="22"/>
      <inputCells r="A3" val="57"/>
      <inputCells r="A4" val="155"/>
      <inputCells r="A5" val="27"/>
    </scenario>
    <scenario name="HuangEtAlaccuracy2007" locked="1" count="18" user="rpontius" comment="Created by rpontius on 8/12/2011_x000a_Modified by rpontius on 8/12/2011">
      <inputCells r="C2" val="3"/>
      <inputCells r="D1" val="Reference"/>
      <inputCells r="B3" val="2007Map"/>
      <inputCells r="C3" val="Agriculture"/>
      <inputCells r="D3" val="39"/>
      <inputCells r="E3" val="8"/>
      <inputCells r="F3" val="4"/>
      <inputCells r="C4" val="Natural"/>
      <inputCells r="D4" val="9"/>
      <inputCells r="E4" val="152"/>
      <inputCells r="F4" val="1"/>
      <inputCells r="C5" val="Built"/>
      <inputCells r="D5" val="2"/>
      <inputCells r="E5" val="0"/>
      <inputCells r="F5" val="25"/>
      <inputCells r="A3" val="51"/>
      <inputCells r="A4" val="162"/>
      <inputCells r="A5" val="27"/>
    </scenario>
    <scenario name="HuangEtAlChange1986-1996" locked="1" count="18" user="Robert Pontius" comment="Created by Robert Pontius on 8/16/2011">
      <inputCells r="C2" val="3"/>
      <inputCells r="D1" val="1996"/>
      <inputCells r="B3" val="1986"/>
      <inputCells r="C3" val="Agriculture"/>
      <inputCells r="D3" val="2302103"/>
      <inputCells r="E3" val="941827"/>
      <inputCells r="F3" val="153923"/>
      <inputCells r="C4" val="Natural"/>
      <inputCells r="D4" val="2334378"/>
      <inputCells r="E4" val="10459617"/>
      <inputCells r="F4" val="74234"/>
      <inputCells r="C5" val="Built"/>
      <inputCells r="D5" val="66700"/>
      <inputCells r="E5" val="12991"/>
      <inputCells r="F5" val="40391"/>
      <inputCells r="A3" val="3397853"/>
      <inputCells r="A4" val="12868229"/>
      <inputCells r="A5" val="120082"/>
    </scenario>
    <scenario name="HuangEtAlChange1996-2002" locked="1" count="18" user="Robert Pontius" comment="Created by Robert Pontius on 8/16/2011">
      <inputCells r="C2" val="3"/>
      <inputCells r="D1" val="2002"/>
      <inputCells r="B3" val="1996"/>
      <inputCells r="C3" val="Agriculture"/>
      <inputCells r="D3" val="2888006"/>
      <inputCells r="E3" val="1594455"/>
      <inputCells r="F3" val="220720"/>
      <inputCells r="C4" val="Natural"/>
      <inputCells r="D4" val="847892"/>
      <inputCells r="E4" val="10529362"/>
      <inputCells r="F4" val="37181"/>
      <inputCells r="C5" val="Built"/>
      <inputCells r="D5" val="127776"/>
      <inputCells r="E5" val="40661"/>
      <inputCells r="F5" val="100111"/>
      <inputCells r="A3" val="4703181"/>
      <inputCells r="A4" val="11414435"/>
      <inputCells r="A5" val="268548"/>
    </scenario>
    <scenario name="HuangEtAlChange2002-2007" locked="1" count="18" user="Robert Pontius" comment="Created by Robert Pontius on 8/16/2011">
      <inputCells r="C2" val="3"/>
      <inputCells r="D1" val="2007"/>
      <inputCells r="B3" val="2002"/>
      <inputCells r="C3" val="Agriculture"/>
      <inputCells r="D3" val="2326395"/>
      <inputCells r="E3" val="1167032"/>
      <inputCells r="F3" val="370247"/>
      <inputCells r="C4" val="Natural"/>
      <inputCells r="D4" val="1227179"/>
      <inputCells r="E4" val="10820734"/>
      <inputCells r="F4" val="116565"/>
      <inputCells r="C5" val="Built"/>
      <inputCells r="D5" val="105286"/>
      <inputCells r="E5" val="40365"/>
      <inputCells r="F5" val="212361"/>
      <inputCells r="A3" val="3863674"/>
      <inputCells r="A4" val="12164478"/>
      <inputCells r="A5" val="358012"/>
    </scenario>
    <scenario name="TemplateFourCategories" locked="1" count="27" user="Robert Pontius" comment="Created by Robert Pontius on 8/28/2011._x000a_The purpose of this scenario is to show the &quot;Changing cells&quot; above for the four-category case, given that the Scenario Manager saves at most 32 numbers._x000a_Modified by Robert Pontius on 8/28/2011">
      <inputCells r="C2" val="4"/>
      <inputCells r="D1" val="Reference or Time2"/>
      <inputCells r="B3" val="Comparison or Time1"/>
      <inputCells r="A3" val="50"/>
      <inputCells r="A4" val="90"/>
      <inputCells r="A5" val="130"/>
      <inputCells r="A6" val="170"/>
      <inputCells r="C3" val="NameCategory1"/>
      <inputCells r="D3" val="11"/>
      <inputCells r="E3" val="12"/>
      <inputCells r="F3" val="13"/>
      <inputCells r="G3" val="14"/>
      <inputCells r="C4" val="NameCategory2"/>
      <inputCells r="D4" val="21"/>
      <inputCells r="E4" val="22"/>
      <inputCells r="F4" val="23"/>
      <inputCells r="G4" val="24"/>
      <inputCells r="C5" val="NameCategory3"/>
      <inputCells r="D5" val="31"/>
      <inputCells r="E5" val="32"/>
      <inputCells r="F5" val="33"/>
      <inputCells r="G5" val="34"/>
      <inputCells r="C6" val="NameCategory4"/>
      <inputCells r="D6" val="41"/>
      <inputCells r="E6" val="42"/>
      <inputCells r="F6" val="43"/>
      <inputCells r="G6" val="44"/>
    </scenario>
    <scenario name="1AA SVM classified only" locked="1" count="27" user="Robert Pontius" comment="Created by Robert Pontius on 8/31/2011_x000a_Modified by Robert Pontius on 8/31/2011">
      <inputCells r="C2" val="3"/>
      <inputCells r="D1" val="Reference"/>
      <inputCells r="B3" val="1AA SVM"/>
      <inputCells r="A3" val="13212"/>
      <inputCells r="A4" val="41093"/>
      <inputCells r="A5" val="5740"/>
      <inputCells r="A6" val=""/>
      <inputCells r="C3" val="Developed"/>
      <inputCells r="D3" val="12065"/>
      <inputCells r="E3" val="1147"/>
      <inputCells r="F3" val="0"/>
      <inputCells r="G3" val=""/>
      <inputCells r="C4" val="Undeveloped"/>
      <inputCells r="D4" val="4393"/>
      <inputCells r="E4" val="36700"/>
      <inputCells r="F4" val="0"/>
      <inputCells r="G4" val=""/>
      <inputCells r="C5" val="Water"/>
      <inputCells r="D5" val="0"/>
      <inputCells r="E5" val="8"/>
      <inputCells r="F5" val="5732"/>
      <inputCells r="G5" val=""/>
      <inputCells r="C6" val=""/>
      <inputCells r="D6" val=""/>
      <inputCells r="E6" val=""/>
      <inputCells r="F6" val=""/>
      <inputCells r="G6" val=""/>
    </scenario>
    <scenario name="1AA SVM including Unclassified" locked="1" count="27" user="Robert Pontius" comment="Created by Robert Pontius on 8/31/2011">
      <inputCells r="C2" val="4"/>
      <inputCells r="D1" val="Reference"/>
      <inputCells r="B3" val="1AA SVM"/>
      <inputCells r="A3" val="13212"/>
      <inputCells r="A4" val="41093"/>
      <inputCells r="A5" val="5740"/>
      <inputCells r="A6" val="2455"/>
      <inputCells r="C3" val="Developed"/>
      <inputCells r="D3" val="12065"/>
      <inputCells r="E3" val="1147"/>
      <inputCells r="F3" val="0"/>
      <inputCells r="G3" val="0"/>
      <inputCells r="C4" val="Undeveloped"/>
      <inputCells r="D4" val="4393"/>
      <inputCells r="E4" val="36700"/>
      <inputCells r="F4" val="0"/>
      <inputCells r="G4" val="0"/>
      <inputCells r="C5" val="Water"/>
      <inputCells r="D5" val="0"/>
      <inputCells r="E5" val="8"/>
      <inputCells r="F5" val="5732"/>
      <inputCells r="G5" val="0"/>
      <inputCells r="C6" val="Unclassified"/>
      <inputCells r="D6" val="829"/>
      <inputCells r="E6" val="541"/>
      <inputCells r="F6" val="1085"/>
      <inputCells r="G6" val="0"/>
    </scenario>
    <scenario name="1AA SVM-CA" locked="1" count="27" user="Robert Pontius" comment="Created by Robert Pontius on 8/31/2011">
      <inputCells r="C2" val="3"/>
      <inputCells r="D1" val="Reference"/>
      <inputCells r="B3" val="1AA SVM-CA"/>
      <inputCells r="A3" val="13832"/>
      <inputCells r="A4" val="41893"/>
      <inputCells r="A5" val="6775"/>
      <inputCells r="A6" val=""/>
      <inputCells r="C3" val="Developed"/>
      <inputCells r="D3" val="12480"/>
      <inputCells r="E3" val="1263"/>
      <inputCells r="F3" val="89"/>
      <inputCells r="G3" val=""/>
      <inputCells r="C4" val="Undeveloped"/>
      <inputCells r="D4" val="4784"/>
      <inputCells r="E4" val="36965"/>
      <inputCells r="F4" val="144"/>
      <inputCells r="G4" val=""/>
      <inputCells r="C5" val="Water"/>
      <inputCells r="D5" val="23"/>
      <inputCells r="E5" val="168"/>
      <inputCells r="F5" val="6584"/>
      <inputCells r="G5" val=""/>
      <inputCells r="C6" val=""/>
      <inputCells r="D6" val=""/>
      <inputCells r="E6" val=""/>
      <inputCells r="F6" val=""/>
      <inputCells r="G6" val=""/>
    </scenario>
    <scenario name="KNN" locked="1" count="27" user="Robert Pontius" comment="Created by Robert Pontius on 8/31/2011">
      <inputCells r="C2" val="3"/>
      <inputCells r="D1" val="Reference"/>
      <inputCells r="B3" val="KNN"/>
      <inputCells r="A3" val="17958"/>
      <inputCells r="A4" val="36480"/>
      <inputCells r="A5" val="8062"/>
      <inputCells r="A6" val=""/>
      <inputCells r="C3" val="Developed"/>
      <inputCells r="D3" val="15897"/>
      <inputCells r="E3" val="2061"/>
      <inputCells r="F3" val="0"/>
      <inputCells r="G3" val=""/>
      <inputCells r="C4" val="Undeveloped"/>
      <inputCells r="D4" val="1229"/>
      <inputCells r="E4" val="35251"/>
      <inputCells r="F4" val="0"/>
      <inputCells r="G4" val=""/>
      <inputCells r="C5" val="Water"/>
      <inputCells r="D5" val="161"/>
      <inputCells r="E5" val="1084"/>
      <inputCells r="F5" val="6817"/>
      <inputCells r="G5" val=""/>
      <inputCells r="C6" val=""/>
      <inputCells r="D6" val=""/>
      <inputCells r="E6" val=""/>
      <inputCells r="F6" val=""/>
      <inputCells r="G6" val=""/>
    </scenario>
    <scenario name="1AA SVM-CAunclassified" locked="1" count="27" user="Robert Pontius" comment="Created by Robert Pontius on 8/31/2011">
      <inputCells r="C2" val="3"/>
      <inputCells r="D1" val="Reference"/>
      <inputCells r="B3" val="1AA SVM-CAunclassified"/>
      <inputCells r="A3" val="620"/>
      <inputCells r="A4" val="800"/>
      <inputCells r="A5" val="1035"/>
      <inputCells r="A6" val=""/>
      <inputCells r="C3" val="Developed"/>
      <inputCells r="D3" val="415"/>
      <inputCells r="E3" val="116"/>
      <inputCells r="F3" val="89"/>
      <inputCells r="G3" val=""/>
      <inputCells r="C4" val="Undeveloped"/>
      <inputCells r="D4" val="391"/>
      <inputCells r="E4" val="265"/>
      <inputCells r="F4" val="144"/>
      <inputCells r="G4" val=""/>
      <inputCells r="C5" val="Water"/>
      <inputCells r="D5" val="23"/>
      <inputCells r="E5" val="160"/>
      <inputCells r="F5" val="852"/>
      <inputCells r="G5" val=""/>
      <inputCells r="C6" val=""/>
      <inputCells r="D6" val=""/>
      <inputCells r="E6" val=""/>
      <inputCells r="F6" val=""/>
      <inputCells r="G6" val=""/>
    </scenario>
    <scenario name="Dhaka1" locked="1" count="27" user="Robert Pontius" comment="Created by Robert Pontius on 9/1/2011">
      <inputCells r="C2" val="5"/>
      <inputCells r="D1" val="1999"/>
      <inputCells r="B3" val="1989"/>
      <inputCells r="A3" val="143589"/>
      <inputCells r="A4" val="47226"/>
      <inputCells r="A5" val="104880"/>
      <inputCells r="A6" val="59696"/>
      <inputCells r="C3" val="Built"/>
      <inputCells r="D3" val="95476"/>
      <inputCells r="E3" val="3845"/>
      <inputCells r="F3" val="7658"/>
      <inputCells r="G3" val="4278"/>
      <inputCells r="C4" val="Water"/>
      <inputCells r="D4" val="10034"/>
      <inputCells r="E4" val="5074"/>
      <inputCells r="F4" val="4865"/>
      <inputCells r="G4" val="9300"/>
      <inputCells r="C5" val="Vegetation"/>
      <inputCells r="D5" val="17569"/>
      <inputCells r="E5" val="8945"/>
      <inputCells r="F5" val="34655"/>
      <inputCells r="G5" val="12302"/>
      <inputCells r="C6" val="Low"/>
      <inputCells r="D6" val="4574"/>
      <inputCells r="E6" val="23914"/>
      <inputCells r="F6" val="3070"/>
      <inputCells r="G6" val="20572"/>
    </scenario>
    <scenario name="Opa 2000-2005" count="27" user="Robert Pontius" comment="Created by Robert Pontius on 3/22/2012">
      <inputCells r="C2" val="4"/>
      <inputCells r="D1" val="2005"/>
      <inputCells r="B3" val="2000"/>
      <inputCells r="A3" val="30402"/>
      <inputCells r="A4" val="8471"/>
      <inputCells r="A5" val="161"/>
      <inputCells r="A6" val="4688"/>
      <inputCells r="C3" val="Vegetation"/>
      <inputCells r="D3" val="30163"/>
      <inputCells r="E3" val="79"/>
      <inputCells r="F3" val="5"/>
      <inputCells r="G3" val="155"/>
      <inputCells r="C4" val="Built"/>
      <inputCells r="D4" val="3234"/>
      <inputCells r="E4" val="4359"/>
      <inputCells r="F4" val="1"/>
      <inputCells r="G4" val="877"/>
      <inputCells r="C5" val="Water"/>
      <inputCells r="D5" val="29"/>
      <inputCells r="E5" val="0"/>
      <inputCells r="F5" val="130"/>
      <inputCells r="G5" val="2"/>
      <inputCells r="C6" val="Bare"/>
      <inputCells r="D6" val="3662"/>
      <inputCells r="E6" val="73"/>
      <inputCells r="F6" val="9"/>
      <inputCells r="G6" val="944"/>
    </scenario>
    <scenario name="Opa 2005-2011" count="27" user="Robert Pontius" comment="Created by Robert Pontius on 3/22/2012">
      <inputCells r="C2" val="4"/>
      <inputCells r="D1" val="2011"/>
      <inputCells r="B3" val="2005"/>
      <inputCells r="A3" val="29612"/>
      <inputCells r="A4" val="9513"/>
      <inputCells r="A5" val="159"/>
      <inputCells r="A6" val="4438"/>
      <inputCells r="C3" val="Vegetation"/>
      <inputCells r="D3" val="29557"/>
      <inputCells r="E3" val="1"/>
      <inputCells r="F3" val="0"/>
      <inputCells r="G3" val="54"/>
      <inputCells r="C4" val="Built"/>
      <inputCells r="D4" val="210"/>
      <inputCells r="E4" val="8439"/>
      <inputCells r="F4" val="0"/>
      <inputCells r="G4" val="864"/>
      <inputCells r="C5" val="Water"/>
      <inputCells r="D5" val="0"/>
      <inputCells r="E5" val="0"/>
      <inputCells r="F5" val="159"/>
      <inputCells r="G5" val="0"/>
      <inputCells r="C6" val="Bare"/>
      <inputCells r="D6" val="635"/>
      <inputCells r="E6" val="31"/>
      <inputCells r="F6" val="2"/>
      <inputCells r="G6" val="3770"/>
    </scenario>
    <scenario name="Blanks" count="27" user="Robert Pontius" comment="Created by Robert Pontius on 5/17/2012 in order to save time when needing to delete entries.">
      <inputCells r="C2" val=""/>
      <inputCells r="D1" val="Reference or Time2"/>
      <inputCells r="B3" val="Comparison or Time1"/>
      <inputCells r="A3" val=""/>
      <inputCells r="A4" val=""/>
      <inputCells r="A5" val=""/>
      <inputCells r="A6" val=""/>
      <inputCells r="C3" val=""/>
      <inputCells r="D3" val=""/>
      <inputCells r="E3" val=""/>
      <inputCells r="F3" val=""/>
      <inputCells r="G3" val=""/>
      <inputCells r="C4" val=""/>
      <inputCells r="D4" val=""/>
      <inputCells r="E4" val=""/>
      <inputCells r="F4" val=""/>
      <inputCells r="G4" val=""/>
      <inputCells r="C5" val=""/>
      <inputCells r="D5" val=""/>
      <inputCells r="E5" val=""/>
      <inputCells r="F5" val=""/>
      <inputCells r="G5" val=""/>
      <inputCells r="C6" val=""/>
      <inputCells r="D6" val=""/>
      <inputCells r="E6" val=""/>
      <inputCells r="F6" val=""/>
      <inputCells r="G6" val=""/>
    </scenario>
    <scenario name="GraceVillamor5categoriesOutline" count="6" user="Robert Pontius" comment="Created by Robert Pontius on 11/24/2012_x000a_Modified by Robert Pontius on 11/24/2012">
      <inputCells r="C2" val="5"/>
      <inputCells r="C3" val="Forest"/>
      <inputCells r="C4" val="Agroforest"/>
      <inputCells r="C5" val="Rubber"/>
      <inputCells r="C6" val="Oil Palm"/>
      <inputCells r="C7" val="Others"/>
    </scenario>
    <scenario name="GraceVillamor1973-1993" count="32" user="Robert Pontius" comment="Created by Robert Pontius on 11/24/2012_x000a_Modified by Robert Pontius on 11/24/2012">
      <inputCells r="A3" val="143437"/>
      <inputCells r="A4" val="19541"/>
      <inputCells r="A5" val="4045"/>
      <inputCells r="A6" val="0"/>
      <inputCells r="A7" val="7821"/>
      <inputCells r="D3" val="97255"/>
      <inputCells r="E3" val="22418"/>
      <inputCells r="F3" val="22016"/>
      <inputCells r="G3" val="0"/>
      <inputCells r="H3" val="1748"/>
      <inputCells r="D4" val="136"/>
      <inputCells r="E4" val="11233"/>
      <inputCells r="F4" val="6887"/>
      <inputCells r="G4" val="0"/>
      <inputCells r="H4" val="1285"/>
      <inputCells r="D5" val="35"/>
      <inputCells r="E5" val="1568"/>
      <inputCells r="F5" val="1829"/>
      <inputCells r="G5" val="0"/>
      <inputCells r="H5" val="613"/>
      <inputCells r="D6" val="0"/>
      <inputCells r="E6" val="0"/>
      <inputCells r="F6" val="0"/>
      <inputCells r="G6" val="0"/>
      <inputCells r="H6" val="0"/>
      <inputCells r="D7" val="113"/>
      <inputCells r="E7" val="2666"/>
      <inputCells r="F7" val="3722"/>
      <inputCells r="G7" val="0"/>
      <inputCells r="H7" val="1320"/>
      <inputCells r="B3" val="1973"/>
      <inputCells r="D1" val="1993"/>
    </scenario>
    <scenario name="GraceVillamor1993-2005" count="32" user="Robert Pontius" comment="Created by Robert Pontius on 11/24/2012_x000a_Modified by Robert Pontius on 11/24/2012">
      <inputCells r="A3" val="97539"/>
      <inputCells r="A4" val="37885"/>
      <inputCells r="A5" val="34454"/>
      <inputCells r="A6" val="0"/>
      <inputCells r="A7" val="4966"/>
      <inputCells r="D3" val="85036"/>
      <inputCells r="E3" val="1818"/>
      <inputCells r="F3" val="4957"/>
      <inputCells r="G3" val="1183"/>
      <inputCells r="H3" val="4545"/>
      <inputCells r="D4" val="0"/>
      <inputCells r="E4" val="16152"/>
      <inputCells r="F4" val="12492"/>
      <inputCells r="G4" val="1377"/>
      <inputCells r="H4" val="7864"/>
      <inputCells r="D5" val="0"/>
      <inputCells r="E5" val="7037"/>
      <inputCells r="F5" val="22015"/>
      <inputCells r="G5" val="2091"/>
      <inputCells r="H5" val="3311"/>
      <inputCells r="D6" val="0"/>
      <inputCells r="E6" val="0"/>
      <inputCells r="F6" val="0"/>
      <inputCells r="G6" val="0"/>
      <inputCells r="H6" val="0"/>
      <inputCells r="D7" val="0"/>
      <inputCells r="E7" val="162"/>
      <inputCells r="F7" val="741"/>
      <inputCells r="G7" val="204"/>
      <inputCells r="H7" val="3859"/>
      <inputCells r="B3" val="1993"/>
      <inputCells r="D1" val="2005"/>
    </scenario>
    <scenario name="RSL1-MLC" locked="1" count="28" user="Robert Pontius" comment="Created by Robert Pontius on 1/27/2013">
      <inputCells r="C2" val="4"/>
      <inputCells r="D1" val="Reference"/>
      <inputCells r="B3" val="MLC"/>
      <inputCells r="C3" val="Building"/>
      <inputCells r="D3" val="215"/>
      <inputCells r="E3" val="22"/>
      <inputCells r="F3" val="24"/>
      <inputCells r="G3" val="22"/>
      <inputCells r="C4" val="Street"/>
      <inputCells r="D4" val="40"/>
      <inputCells r="E4" val="69"/>
      <inputCells r="F4" val="4"/>
      <inputCells r="G4" val="36"/>
      <inputCells r="C5" val="Shadow"/>
      <inputCells r="D5" val="35"/>
      <inputCells r="E5" val="2"/>
      <inputCells r="F5" val="260"/>
      <inputCells r="G5" val="4"/>
      <inputCells r="C6" val="Others"/>
      <inputCells r="D6" val="55"/>
      <inputCells r="E6" val="27"/>
      <inputCells r="F6" val="51"/>
      <inputCells r="G6" val="179"/>
      <inputCells r="B3" val="MLC"/>
      <inputCells r="A3" val="283"/>
      <inputCells r="A4" val="149"/>
      <inputCells r="A5" val="301"/>
      <inputCells r="A6" val="312"/>
    </scenario>
    <scenario name="RSL1-CCSSM" locked="1" count="28" user="Robert Pontius" comment="Created by Robert Pontius on 1/27/2013">
      <inputCells r="C2" val="4"/>
      <inputCells r="D1" val="Reference"/>
      <inputCells r="B3" val="CCSSM"/>
      <inputCells r="C3" val="Building"/>
      <inputCells r="D3" val="258"/>
      <inputCells r="E3" val="7"/>
      <inputCells r="F3" val="17"/>
      <inputCells r="G3" val="9"/>
      <inputCells r="C4" val="Street"/>
      <inputCells r="D4" val="25"/>
      <inputCells r="E4" val="82"/>
      <inputCells r="F4" val="7"/>
      <inputCells r="G4" val="45"/>
      <inputCells r="C5" val="Shadow"/>
      <inputCells r="D5" val="8"/>
      <inputCells r="E5" val="8"/>
      <inputCells r="F5" val="271"/>
      <inputCells r="G5" val="13"/>
      <inputCells r="C6" val="Others"/>
      <inputCells r="D6" val="54"/>
      <inputCells r="E6" val="23"/>
      <inputCells r="F6" val="44"/>
      <inputCells r="G6" val="174"/>
      <inputCells r="B3" val="CCSSM"/>
      <inputCells r="A3" val="291"/>
      <inputCells r="A4" val="159"/>
      <inputCells r="A5" val="300"/>
      <inputCells r="A6" val="295"/>
    </scenario>
    <scenario name="HolmesHeaders" locked="1" count="10" user="Robert Pontius" comment="Created by Robert Pontius on 2/14/2013">
      <inputCells r="C2" val="7"/>
      <inputCells r="D1" val="Virtual Globe"/>
      <inputCells r="B3" val="Holmes"/>
      <inputCells r="C3" val="bare_soil"/>
      <inputCells r="C4" val="coniferous"/>
      <inputCells r="C5" val="deciduous"/>
      <inputCells r="C6" val="fine_green"/>
      <inputCells r="C7" val="impervious"/>
      <inputCells r="C8" val="water"/>
      <inputCells r="C9" val="wetlands"/>
    </scenario>
    <scenario name="HolmesNorthAndover1" locked="1" count="28" user="Ali Santacruz" comment="Created by Ali Santacruz on 2/14/2013">
      <inputCells r="A3" val="0.786015746522339" numFmtId="165"/>
      <inputCells r="A4" val="9.51782652207114" numFmtId="165"/>
      <inputCells r="A5" val="43.7823415208327" numFmtId="165"/>
      <inputCells r="A6" val="13.2245680626691" numFmtId="165"/>
      <inputCells r="A7" val="13.7483460621733" numFmtId="165"/>
      <inputCells r="A8" val="4.75511134126457" numFmtId="165"/>
      <inputCells r="A9" val="14.1857907444669" numFmtId="165"/>
      <inputCells r="D3" val="0.625598873686743" numFmtId="165"/>
      <inputCells r="E3" val="0.00807919335833165" numFmtId="165"/>
      <inputCells r="F3" val="0.00332144610759028" numFmtId="165"/>
      <inputCells r="D4" val="0.00550120974579442" numFmtId="165"/>
      <inputCells r="E4" val="8.36917390643695" numFmtId="165"/>
      <inputCells r="F4" val="0.767968894152715" numFmtId="165"/>
      <inputCells r="D5" val="0.0657187711418745" numFmtId="165"/>
      <inputCells r="E5" val="1.52889141826555" numFmtId="165"/>
      <inputCells r="F5" val="36.5216572544282" numFmtId="165"/>
      <inputCells r="D6" val="4.35974337308675" numFmtId="165"/>
      <inputCells r="E6" val="0.566738992588437" numFmtId="165"/>
      <inputCells r="F6" val="0.228670297215061" numFmtId="165"/>
      <inputCells r="D7" val="0.167701588646461" numFmtId="165"/>
      <inputCells r="E7" val="0.00884502034400792" numFmtId="165"/>
      <inputCells r="F7" val="0.269950025772572" numFmtId="165"/>
      <inputCells r="D8" val="0.016346331726277" numFmtId="165"/>
      <inputCells r="E8" val="0.00971379454504453" numFmtId="165"/>
      <inputCells r="F8" val="0.194798138415267" numFmtId="165"/>
      <inputCells r="D9" val="0" numFmtId="165"/>
      <inputCells r="E9" val="1.32844510510465" numFmtId="165"/>
      <inputCells r="F9" val="4.9907512702794" numFmtId="165"/>
    </scenario>
    <scenario name="HolmesNorthAndover2" locked="1" count="28" user="Ali Santacruz" comment="Created by Ali Santacruz on 2/14/2013">
      <inputCells r="G3" val="0.0663391544509603" numFmtId="165"/>
      <inputCells r="H3" val="0.0826770789187135" numFmtId="165"/>
      <inputCells r="I3" val="0" numFmtId="165"/>
      <inputCells r="J3" val="0" numFmtId="165"/>
      <inputCells r="G4" val="0.335940547871986" numFmtId="165"/>
      <inputCells r="H4" val="0" numFmtId="165"/>
      <inputCells r="I4" val="0.0216380921719697" numFmtId="165"/>
      <inputCells r="J4" val="0.0176038716917204" numFmtId="165"/>
      <inputCells r="G5" val="2.43407449694721" numFmtId="165"/>
      <inputCells r="H5" val="0.29139455262685" numFmtId="165"/>
      <inputCells r="I5" val="0.900223170636121" numFmtId="165"/>
      <inputCells r="J5" val="2.04038185678689" numFmtId="165"/>
      <inputCells r="G6" val="7.74951394760355" numFmtId="165"/>
      <inputCells r="H6" val="0.319901452175269" numFmtId="165"/>
      <inputCells r="I6" val="0" numFmtId="165"/>
      <inputCells r="J6" val="0" numFmtId="165"/>
      <inputCells r="G7" val="0.1277220962042" numFmtId="165"/>
      <inputCells r="H7" val="13.174127331206" numFmtId="165"/>
      <inputCells r="I7" val="0" numFmtId="165"/>
      <inputCells r="J7" val="0" numFmtId="165"/>
      <inputCells r="G8" val="0.00245456102277053" numFmtId="165"/>
      <inputCells r="H8" val="0" numFmtId="165"/>
      <inputCells r="I8" val="4.512893173404" numFmtId="165"/>
      <inputCells r="J8" val="0.0189053421512107" numFmtId="165"/>
      <inputCells r="G9" val="0" numFmtId="165"/>
      <inputCells r="H9" val="0" numFmtId="165"/>
      <inputCells r="I9" val="0.483561873030885" numFmtId="165"/>
      <inputCells r="J9" val="7.383032496052" numFmtId="165"/>
    </scenario>
    <scenario name="HolmesHamilton1" locked="1" count="28" user="Ali Santacruz" comment="Created by Ali Santacruz on 2/14/2013">
      <inputCells r="A3" val="4.22466014090108" numFmtId="165"/>
      <inputCells r="A4" val="15.5912167714223" numFmtId="165"/>
      <inputCells r="A5" val="33.6300251152198" numFmtId="165"/>
      <inputCells r="A6" val="13.3146545118488" numFmtId="165"/>
      <inputCells r="A7" val="7.05707268735106" numFmtId="165"/>
      <inputCells r="A8" val="2.94933823170181" numFmtId="165"/>
      <inputCells r="A9" val="23.2330325415551" numFmtId="165"/>
      <inputCells r="D3" val="2.24498848077867" numFmtId="165"/>
      <inputCells r="E3" val="0.00502210645513975" numFmtId="165"/>
      <inputCells r="F3" val="0.203555595189648" numFmtId="165"/>
      <inputCells r="D4" val="0.177117805582336" numFmtId="165"/>
      <inputCells r="E4" val="10.3989297341064" numFmtId="165"/>
      <inputCells r="F4" val="4.23996358990523" numFmtId="165"/>
      <inputCells r="D5" val="0.874675492348739" numFmtId="165"/>
      <inputCells r="E5" val="1.23040585497236" numFmtId="165"/>
      <inputCells r="F5" val="27.8687498478338" numFmtId="165"/>
      <inputCells r="D6" val="1.15271919027945" numFmtId="165"/>
      <inputCells r="E6" val="0.190423026191547" numFmtId="165"/>
      <inputCells r="F6" val="0.436401813212224" numFmtId="165"/>
      <inputCells r="D7" val="0.032507309468168" numFmtId="165"/>
      <inputCells r="E7" val="0.00976367951192477" numFmtId="165"/>
      <inputCells r="F7" val="0.301640263707082" numFmtId="165"/>
      <inputCells r="D8" val="0.00412672098148433" numFmtId="165"/>
      <inputCells r="E8" val="0.0164581430676025" numFmtId="165"/>
      <inputCells r="F8" val="0.18378530547678" numFmtId="165"/>
      <inputCells r="D9" val="0.681859889478934" numFmtId="165"/>
      <inputCells r="E9" val="0.603670959263589" numFmtId="165"/>
      <inputCells r="F9" val="3.574085893645" numFmtId="165"/>
    </scenario>
    <scenario name="HolmesHamilton2" locked="1" count="28" user="Ali Santacruz" comment="Created by Ali Santacruz on 2/14/2013">
      <inputCells r="G3" val="1.50096873817556" numFmtId="165"/>
      <inputCells r="H3" val="0.270125220302056" numFmtId="165"/>
      <inputCells r="I3" val="0" numFmtId="165"/>
      <inputCells r="J3" val="0" numFmtId="165"/>
      <inputCells r="G4" val="0.589940029117415" numFmtId="165"/>
      <inputCells r="H4" val="0.0564526629723923" numFmtId="165"/>
      <inputCells r="I4" val="0" numFmtId="165"/>
      <inputCells r="J4" val="0.128812949738552" numFmtId="165"/>
      <inputCells r="G5" val="2.8726256888706" numFmtId="165"/>
      <inputCells r="H5" val="0.28247829339026" numFmtId="165"/>
      <inputCells r="I5" val="0" numFmtId="165"/>
      <inputCells r="J5" val="0.501089937804031" numFmtId="165"/>
      <inputCells r="G6" val="11.2579601370869" numFmtId="165"/>
      <inputCells r="H6" val="0.27715034507874" numFmtId="165"/>
      <inputCells r="I6" val="0" numFmtId="165"/>
      <inputCells r="J6" val="0" numFmtId="165"/>
      <inputCells r="G7" val="0.0634064834701391" numFmtId="165"/>
      <inputCells r="H7" val="6.64975495119374" numFmtId="165"/>
      <inputCells r="I7" val="0" numFmtId="165"/>
      <inputCells r="J7" val="0" numFmtId="165"/>
      <inputCells r="G8" val="0.00472785747720963" numFmtId="165"/>
      <inputCells r="H8" val="0.00675872413121988" numFmtId="165"/>
      <inputCells r="I8" val="2.67231177799762" numFmtId="165"/>
      <inputCells r="J8" val="0.061169702569901" numFmtId="165"/>
      <inputCells r="G9" val="0.057768078245179" numFmtId="165"/>
      <inputCells r="H9" val="0.0944600902615258" numFmtId="165"/>
      <inputCells r="I9" val="1.13035421451055" numFmtId="165"/>
      <inputCells r="J9" val="17.0908334161503" numFmtId="165"/>
    </scenario>
    <scenario name="HolmesTewksbury1" locked="1" count="28" user="Ali Santacruz" comment="Created by Ali Santacruz on 2/14/2013_x000a_Modified by Ali Santacruz on 2/14/2013">
      <inputCells r="A3" val="2.72588306450137" numFmtId="165"/>
      <inputCells r="A4" val="13.5342554097171" numFmtId="165"/>
      <inputCells r="A5" val="28.9044745734621" numFmtId="165"/>
      <inputCells r="A6" val="17.4423971246215" numFmtId="165"/>
      <inputCells r="A7" val="17.3100870082652" numFmtId="165"/>
      <inputCells r="A8" val="1.85991051398959" numFmtId="165"/>
      <inputCells r="A9" val="18.2229923054431" numFmtId="165"/>
      <inputCells r="D3" val="1.21397391930048" numFmtId="165"/>
      <inputCells r="E3" val="0.0378025340471818" numFmtId="165"/>
      <inputCells r="F3" val="0.657443731767546" numFmtId="165"/>
      <inputCells r="D4" val="0" numFmtId="165"/>
      <inputCells r="E4" val="11.6324976676493" numFmtId="165"/>
      <inputCells r="F4" val="1.23821610045239" numFmtId="165"/>
      <inputCells r="D5" val="0.667237246403448" numFmtId="165"/>
      <inputCells r="E5" val="1.40909400318406" numFmtId="165"/>
      <inputCells r="F5" val="22.6275855113265" numFmtId="165"/>
      <inputCells r="D6" val="0.880519236089558" numFmtId="165"/>
      <inputCells r="E6" val="0.42044085681774" numFmtId="165"/>
      <inputCells r="F6" val="1.28350070835133" numFmtId="165"/>
      <inputCells r="D7" val="0.990540986490873" numFmtId="165"/>
      <inputCells r="E7" val="0.1015666490001" numFmtId="165"/>
      <inputCells r="F7" val="0.164273940385008" numFmtId="165"/>
      <inputCells r="D8" val="0" numFmtId="165"/>
      <inputCells r="E8" val="0.0119615761321127" numFmtId="165"/>
      <inputCells r="F8" val="0.0288269401938994" numFmtId="165"/>
      <inputCells r="D9" val="0.484942454712289" numFmtId="165"/>
      <inputCells r="E9" val="0.645369172139253" numFmtId="165"/>
      <inputCells r="F9" val="4.77662511715646" numFmtId="165"/>
    </scenario>
    <scenario name="HolmesTewksbury2" locked="1" count="28" user="Ali Santacruz" comment="Created by Ali Santacruz on 2/14/2013">
      <inputCells r="G3" val="0.564475127006557" numFmtId="165"/>
      <inputCells r="H3" val="0.252187752379603" numFmtId="165"/>
      <inputCells r="I3" val="0" numFmtId="165"/>
      <inputCells r="J3" val="0" numFmtId="165"/>
      <inputCells r="G4" val="0.564414994218034" numFmtId="165"/>
      <inputCells r="H4" val="0.0868441911660723" numFmtId="165"/>
      <inputCells r="I4" val="0" numFmtId="165"/>
      <inputCells r="J4" val="0.0122824562313296" numFmtId="165"/>
      <inputCells r="G5" val="3.62425224798099" numFmtId="165"/>
      <inputCells r="H5" val="0.342729145092191" numFmtId="165"/>
      <inputCells r="I5" val="0" numFmtId="165"/>
      <inputCells r="J5" val="0.233576419474918" numFmtId="165"/>
      <inputCells r="G6" val="14.526522598973" numFmtId="165"/>
      <inputCells r="H6" val="0.326223096784018" numFmtId="165"/>
      <inputCells r="I6" val="0" numFmtId="165"/>
      <inputCells r="J6" val="0.00519062760589597" numFmtId="165"/>
      <inputCells r="G7" val="0.281277868301245" numFmtId="165"/>
      <inputCells r="H7" val="15.772427564088" numFmtId="165"/>
      <inputCells r="I7" val="0" numFmtId="165"/>
      <inputCells r="J7" val="0" numFmtId="165"/>
      <inputCells r="G8" val="0" numFmtId="165"/>
      <inputCells r="H8" val="0.00103575333127553" numFmtId="165"/>
      <inputCells r="I8" val="1.74410779147474" numFmtId="165"/>
      <inputCells r="J8" val="0.0739784528575664" numFmtId="165"/>
      <inputCells r="G9" val="0.309777202535656" numFmtId="165"/>
      <inputCells r="H9" val="0.0105402855931956" numFmtId="165"/>
      <inputCells r="I9" val="1.52039151236489" numFmtId="165"/>
      <inputCells r="J9" val="10.4753465609414" numFmtId="165"/>
    </scenario>
    <scenario name="HolmesBurlington1" locked="1" count="28" user="Ali Santacruz" comment="Created by Ali Santacruz on 2/14/2013">
      <inputCells r="A3" val="5.83818171145245" numFmtId="165"/>
      <inputCells r="A4" val="13.2547009702062" numFmtId="165"/>
      <inputCells r="A5" val="26.769447058764" numFmtId="165"/>
      <inputCells r="A6" val="14.6223775521594" numFmtId="165"/>
      <inputCells r="A7" val="28.3447779419468" numFmtId="165"/>
      <inputCells r="A8" val="1.10573388830413" numFmtId="165"/>
      <inputCells r="A9" val="10.064780877167" numFmtId="165"/>
      <inputCells r="D3" val="0.708624437038291" numFmtId="165"/>
      <inputCells r="E3" val="0.0448109987791613" numFmtId="165"/>
      <inputCells r="F3" val="1.6061016413022" numFmtId="165"/>
      <inputCells r="D4" val="0.134093485164677" numFmtId="165"/>
      <inputCells r="E4" val="9.2389021654198" numFmtId="165"/>
      <inputCells r="F4" val="2.52015851661552" numFmtId="165"/>
      <inputCells r="D5" val="0.00490470536896285" numFmtId="165"/>
      <inputCells r="E5" val="0.746881076698634" numFmtId="165"/>
      <inputCells r="F5" val="19.7192125389913" numFmtId="165"/>
      <inputCells r="D6" val="0.231309199657765" numFmtId="165"/>
      <inputCells r="E6" val="1.17314571914847" numFmtId="165"/>
      <inputCells r="F6" val="1.41206312402766" numFmtId="165"/>
      <inputCells r="D7" val="0.0202205062059287" numFmtId="165"/>
      <inputCells r="E7" val="0.1790471188698" numFmtId="165"/>
      <inputCells r="F7" val="0.247086390205222" numFmtId="165"/>
      <inputCells r="D8" val="0.00631244728292246" numFmtId="165"/>
      <inputCells r="E8" val="0.0236015861880048" numFmtId="165"/>
      <inputCells r="F8" val="0.0495267986773754" numFmtId="165"/>
      <inputCells r="D9" val="0" numFmtId="165"/>
      <inputCells r="E9" val="0.158580433953993" numFmtId="165"/>
      <inputCells r="F9" val="0.791078325562364" numFmtId="165"/>
    </scenario>
    <scenario name="HolmesBurlington2" locked="1" count="28" user="Ali Santacruz" comment="Created by Ali Santacruz on 2/14/2013">
      <inputCells r="G3" val="2.13871493961185" numFmtId="165"/>
      <inputCells r="H3" val="1.0168235327967" numFmtId="165"/>
      <inputCells r="I3" val="0" numFmtId="165"/>
      <inputCells r="J3" val="0.323106161924247" numFmtId="165"/>
      <inputCells r="G4" val="0.708506898797414" numFmtId="165"/>
      <inputCells r="H4" val="0.147236499085493" numFmtId="165"/>
      <inputCells r="I4" val="0.200677037688578" numFmtId="165"/>
      <inputCells r="J4" val="0.305126367434682" numFmtId="165"/>
      <inputCells r="G5" val="0.808531359708322" numFmtId="165"/>
      <inputCells r="H5" val="0.194449836223671" numFmtId="165"/>
      <inputCells r="I5" val="0" numFmtId="165"/>
      <inputCells r="J5" val="5.29546754177306" numFmtId="165"/>
      <inputCells r="G6" val="11.6657499641421" numFmtId="165"/>
      <inputCells r="H6" val="0.140109545183456" numFmtId="165"/>
      <inputCells r="I6" val="0" numFmtId="165"/>
      <inputCells r="J6" val="0" numFmtId="165"/>
      <inputCells r="G7" val="1.01232325694866" numFmtId="165"/>
      <inputCells r="H7" val="26.7616352552181" numFmtId="165"/>
      <inputCells r="I7" val="0" numFmtId="165"/>
      <inputCells r="J7" val="0.12446541449913" numFmtId="165"/>
      <inputCells r="G8" val="0.00784595567449226" numFmtId="165"/>
      <inputCells r="H8" val="0" numFmtId="165"/>
      <inputCells r="I8" val="0.944101679181715" numFmtId="165"/>
      <inputCells r="J8" val="0.0743454212996189" numFmtId="165"/>
      <inputCells r="G9" val="0.0804559731671222" numFmtId="165"/>
      <inputCells r="H9" val="0.0142711108290493" numFmtId="165"/>
      <inputCells r="I9" val="0.113209958812661" numFmtId="165"/>
      <inputCells r="J9" val="8.90718507484185" numFmtId="165"/>
    </scenario>
    <scenario name="HolmesGroveland1" locked="1" count="28" user="Ali Santacruz" comment="Created by Ali Santacruz on 2/14/2013">
      <inputCells r="A3" val="6.22708697757965" numFmtId="165"/>
      <inputCells r="A4" val="13.1885308571374" numFmtId="165"/>
      <inputCells r="A5" val="42.148944605655" numFmtId="165"/>
      <inputCells r="A6" val="7.50766211705991" numFmtId="165"/>
      <inputCells r="A7" val="9.76999262978559" numFmtId="165"/>
      <inputCells r="A8" val="4.67830654000703" numFmtId="165"/>
      <inputCells r="A9" val="16.4794762727754" numFmtId="165"/>
      <inputCells r="D3" val="2.13650221779679" numFmtId="165"/>
      <inputCells r="E3" val="0.0237777173993862" numFmtId="165"/>
      <inputCells r="F3" val="1.35272920660629" numFmtId="165"/>
      <inputCells r="D4" val="0.020977280184481" numFmtId="165"/>
      <inputCells r="E4" val="8.53617246475913" numFmtId="165"/>
      <inputCells r="F4" val="2.94285375500229" numFmtId="165"/>
      <inputCells r="D5" val="1.42886690507015" numFmtId="165"/>
      <inputCells r="E5" val="0.70440392505266" numFmtId="165"/>
      <inputCells r="F5" val="36.7133300232188" numFmtId="165"/>
      <inputCells r="D6" val="0.646404580132075" numFmtId="165"/>
      <inputCells r="E6" val="0.0352029940005554" numFmtId="165"/>
      <inputCells r="F6" val="0.876378994277724" numFmtId="165"/>
      <inputCells r="D7" val="0.730362840537222" numFmtId="165"/>
      <inputCells r="E7" val="0.0433464890617908" numFmtId="165"/>
      <inputCells r="F7" val="0.51505828018492" numFmtId="165"/>
      <inputCells r="D8" val="0" numFmtId="165"/>
      <inputCells r="E8" val="0" numFmtId="165"/>
      <inputCells r="F8" val="0.13665228654126" numFmtId="165"/>
      <inputCells r="D9" val="0.48985695174221" numFmtId="165"/>
      <inputCells r="E9" val="0.184407531390814" numFmtId="165"/>
      <inputCells r="F9" val="3.5789142330983" numFmtId="165"/>
    </scenario>
    <scenario name="HolmesGroveland2" locked="1" count="28" user="Ali Santacruz" comment="Created by Ali Santacruz on 2/14/2013">
      <inputCells r="G3" val="2.43127160892004" numFmtId="165"/>
      <inputCells r="H3" val="0.272849307611947" numFmtId="165"/>
      <inputCells r="I3" val="0" numFmtId="165"/>
      <inputCells r="J3" val="0.00995691924520079" numFmtId="165"/>
      <inputCells r="G4" val="1.25245855789908" numFmtId="165"/>
      <inputCells r="H4" val="0.145260479884849" numFmtId="165"/>
      <inputCells r="I4" val="0.124857919542498" numFmtId="165"/>
      <inputCells r="J4" val="0.165950399865087" numFmtId="165"/>
      <inputCells r="G5" val="2.63844743522926" numFmtId="165"/>
      <inputCells r="H5" val="0.614430296442222" numFmtId="165"/>
      <inputCells r="I5" val="0.0494660206418817" numFmtId="165"/>
      <inputCells r="J5" val="0" numFmtId="165"/>
      <inputCells r="G6" val="5.53786519778073" numFmtId="165"/>
      <inputCells r="H6" val="0.411810350868822" numFmtId="165"/>
      <inputCells r="I6" val="0" numFmtId="165"/>
      <inputCells r="J6" val="0" numFmtId="165"/>
      <inputCells r="G7" val="0.177771600315252" numFmtId="165"/>
      <inputCells r="H7" val="8.3034534196864" numFmtId="165"/>
      <inputCells r="I7" val="0" numFmtId="165"/>
      <inputCells r="J7" val="0" numFmtId="165"/>
      <inputCells r="G8" val="0" numFmtId="165"/>
      <inputCells r="H8" val="0" numFmtId="165"/>
      <inputCells r="I8" val="4.53222840761132" numFmtId="165"/>
      <inputCells r="J8" val="0.00942584585444508" numFmtId="165"/>
      <inputCells r="G9" val="0" numFmtId="165"/>
      <inputCells r="H9" val="0" numFmtId="165"/>
      <inputCells r="I9" val="0.402026908932837" numFmtId="165"/>
      <inputCells r="J9" val="11.8242706476112" numFmtId="165"/>
    </scenario>
    <scenario name="HolmesWoburn1" locked="1" count="28" user="Ali Santacruz" comment="Created by Ali Santacruz on 2/14/2013">
      <inputCells r="A3" val="6.39353682140936" numFmtId="165"/>
      <inputCells r="A4" val="7.64248202812117" numFmtId="165"/>
      <inputCells r="A5" val="26.492939554976" numFmtId="165"/>
      <inputCells r="A6" val="15.9128019600166" numFmtId="165"/>
      <inputCells r="A7" val="34.9840142450389" numFmtId="165"/>
      <inputCells r="A8" val="2.23611441436736" numFmtId="165"/>
      <inputCells r="A9" val="6.33811097607069" numFmtId="165"/>
      <inputCells r="D3" val="0.364778614399815" numFmtId="165"/>
      <inputCells r="E3" val="0" numFmtId="165"/>
      <inputCells r="F3" val="1.41715333387941" numFmtId="165"/>
      <inputCells r="D4" val="0" numFmtId="165"/>
      <inputCells r="E4" val="3.57321622163569" numFmtId="165"/>
      <inputCells r="F4" val="3.19778819672125" numFmtId="165"/>
      <inputCells r="D5" val="0" numFmtId="165"/>
      <inputCells r="E5" val="0.271164045724918" numFmtId="165"/>
      <inputCells r="F5" val="23.06001487261" numFmtId="165"/>
      <inputCells r="D6" val="0.19680601259224" numFmtId="165"/>
      <inputCells r="E6" val="0.120414205320873" numFmtId="165"/>
      <inputCells r="F6" val="2.24035160566922" numFmtId="165"/>
      <inputCells r="D7" val="0.499811840823997" numFmtId="165"/>
      <inputCells r="E7" val="0.310049253659294" numFmtId="165"/>
      <inputCells r="F7" val="0.869560019070676" numFmtId="165"/>
      <inputCells r="D8" val="0" numFmtId="165"/>
      <inputCells r="E8" val="0" numFmtId="165"/>
      <inputCells r="F8" val="0.103266714452656" numFmtId="165"/>
      <inputCells r="D9" val="0" numFmtId="165"/>
      <inputCells r="E9" val="0.0280327280404135" numFmtId="165"/>
      <inputCells r="F9" val="3.38890018355937" numFmtId="165"/>
    </scenario>
    <scenario name="HolmesWoburn2" locked="1" count="28" user="Ali Santacruz" comment="Created by Ali Santacruz on 2/14/2013">
      <inputCells r="G3" val="1.18598100072374" numFmtId="165"/>
      <inputCells r="H3" val="3.42562387240639" numFmtId="165"/>
      <inputCells r="I3" val="0" numFmtId="165"/>
      <inputCells r="J3" val="0" numFmtId="165"/>
      <inputCells r="G4" val="0.757703561084707" numFmtId="165"/>
      <inputCells r="H4" val="0.113774048679522" numFmtId="165"/>
      <inputCells r="I4" val="0" numFmtId="165"/>
      <inputCells r="J4" val="0" numFmtId="165"/>
      <inputCells r="G5" val="2.64657928196286" numFmtId="165"/>
      <inputCells r="H5" val="0.344869708694229" numFmtId="165"/>
      <inputCells r="I5" val="0.170311645983988" numFmtId="165"/>
      <inputCells r="J5" val="0" numFmtId="165"/>
      <inputCells r="G6" val="12.7174232815188" numFmtId="165"/>
      <inputCells r="H6" val="0.637806854915452" numFmtId="165"/>
      <inputCells r="I6" val="0" numFmtId="165"/>
      <inputCells r="J6" val="0" numFmtId="165"/>
      <inputCells r="G7" val="0.179393046433958" numFmtId="165"/>
      <inputCells r="H7" val="33.1252000850509" numFmtId="165"/>
      <inputCells r="I7" val="0" numFmtId="165"/>
      <inputCells r="J7" val="0" numFmtId="165"/>
      <inputCells r="G8" val="0" numFmtId="165"/>
      <inputCells r="H8" val="0" numFmtId="165"/>
      <inputCells r="I8" val="1.94794954777378" numFmtId="165"/>
      <inputCells r="J8" val="0.18489815214093" numFmtId="165"/>
      <inputCells r="G9" val="0" numFmtId="165"/>
      <inputCells r="H9" val="0.0323264733148469" numFmtId="165"/>
      <inputCells r="I9" val="0.116819484715618" numFmtId="165"/>
      <inputCells r="J9" val="2.77203210644045" numFmtId="165"/>
    </scenario>
    <scenario name="HolmesNewburyport1" locked="1" count="28" user="Ali Santacruz" comment="Created by Ali Santacruz on 2/14/2013">
      <inputCells r="A3" val="8.94919714752141" numFmtId="165"/>
      <inputCells r="A4" val="11.021386744307" numFmtId="165"/>
      <inputCells r="A5" val="26.5338456040628" numFmtId="165"/>
      <inputCells r="A6" val="16.9865675882664" numFmtId="165"/>
      <inputCells r="A7" val="20.9115807242626" numFmtId="165"/>
      <inputCells r="A8" val="1.29298588590315" numFmtId="165"/>
      <inputCells r="A9" val="14.3044363056765" numFmtId="165"/>
      <inputCells r="D3" val="6.74791222564015" numFmtId="165"/>
      <inputCells r="E3" val="0.0365314852360691" numFmtId="165"/>
      <inputCells r="F3" val="0.654972365990874" numFmtId="165"/>
      <inputCells r="D4" val="0.0155816231433642" numFmtId="165"/>
      <inputCells r="E4" val="9.67671462046131" numFmtId="165"/>
      <inputCells r="F4" val="1.2399899519291" numFmtId="165"/>
      <inputCells r="D5" val="0.233427280980064" numFmtId="165"/>
      <inputCells r="E5" val="0.272761237811244" numFmtId="165"/>
      <inputCells r="F5" val="19.6121856753249" numFmtId="165"/>
      <inputCells r="D6" val="2.65462953253183" numFmtId="165"/>
      <inputCells r="E6" val="0.576232560830104" numFmtId="165"/>
      <inputCells r="F6" val="1.01405110586466" numFmtId="165"/>
      <inputCells r="D7" val="0" numFmtId="165"/>
      <inputCells r="E7" val="0.0763003780896134" numFmtId="165"/>
      <inputCells r="F7" val="0.0563054187675863" numFmtId="165"/>
      <inputCells r="D8" val="0.034526815343489" numFmtId="165"/>
      <inputCells r="E8" val="0.0404651417138421" numFmtId="165"/>
      <inputCells r="F8" val="0.0584914269797592" numFmtId="165"/>
      <inputCells r="D9" val="2.21320755177211" numFmtId="165"/>
      <inputCells r="E9" val="0.402315612083308" numFmtId="165"/>
      <inputCells r="F9" val="2.74353839443069" numFmtId="165"/>
    </scenario>
    <scenario name="HolmesNewburyport2" locked="1" count="28" user="Ali Santacruz" comment="Created by Ali Santacruz on 2/14/2013">
      <inputCells r="G3" val="1.08777580543229" numFmtId="165"/>
      <inputCells r="H3" val="0.397534078566627" numFmtId="165"/>
      <inputCells r="I3" val="0" numFmtId="165"/>
      <inputCells r="J3" val="0.024471186655399" numFmtId="165"/>
      <inputCells r="G4" val="0.0721143852119871" numFmtId="165"/>
      <inputCells r="H4" val="0.0169861635612887" numFmtId="165"/>
      <inputCells r="I4" val="0" numFmtId="165"/>
      <inputCells r="J4" val="0" numFmtId="165"/>
      <inputCells r="G5" val="5.17224355306187" numFmtId="165"/>
      <inputCells r="H5" val="1.2432278568848" numFmtId="165"/>
      <inputCells r="I5" val="0" numFmtId="165"/>
      <inputCells r="J5" val="0" numFmtId="165"/>
      <inputCells r="G6" val="11.872754787605" numFmtId="165"/>
      <inputCells r="H6" val="0.868899601434889" numFmtId="165"/>
      <inputCells r="I6" val="0" numFmtId="165"/>
      <inputCells r="J6" val="0" numFmtId="165"/>
      <inputCells r="G7" val="0.0497695360014521" numFmtId="165"/>
      <inputCells r="H7" val="20.729205391404" numFmtId="165"/>
      <inputCells r="I7" val="0" numFmtId="165"/>
      <inputCells r="J7" val="0" numFmtId="165"/>
      <inputCells r="G8" val="0.0426030634786267" numFmtId="165"/>
      <inputCells r="H8" val="0.00323795713150228" numFmtId="165"/>
      <inputCells r="I8" val="0.914343778984864" numFmtId="165"/>
      <inputCells r="J8" val="0.19931770227107" numFmtId="165"/>
      <inputCells r="G9" val="0.0279237347333073" numFmtId="165"/>
      <inputCells r="H9" val="0.00393070590208517" numFmtId="165"/>
      <inputCells r="I9" val="1.10638365647055" numFmtId="165"/>
      <inputCells r="J9" val="7.80713665028445" numFmtId="165"/>
    </scenario>
    <scenario name="HolmesNorthReading1" locked="1" count="28" user="Ali Santacruz" comment="Created by Ali Santacruz on 2/14/2013">
      <inputCells r="A3" val="2.81381029571896" numFmtId="165"/>
      <inputCells r="A4" val="18.2206315490166" numFmtId="165"/>
      <inputCells r="A5" val="30.881777141567" numFmtId="165"/>
      <inputCells r="A6" val="10.7453849350341" numFmtId="165"/>
      <inputCells r="A7" val="16.323772928792" numFmtId="165"/>
      <inputCells r="A8" val="2.85874082835261" numFmtId="165"/>
      <inputCells r="A9" val="18.1558823215188" numFmtId="165"/>
      <inputCells r="D3" val="1.16929000110326" numFmtId="165"/>
      <inputCells r="E3" val="0.124538284333751" numFmtId="165"/>
      <inputCells r="F3" val="0.0665937353593567" numFmtId="165"/>
      <inputCells r="D4" val="0.00900528896381631" numFmtId="165"/>
      <inputCells r="E4" val="14.3928252672851" numFmtId="165"/>
      <inputCells r="F4" val="2.66570515290793" numFmtId="165"/>
      <inputCells r="D5" val="0.52788748926802" numFmtId="165"/>
      <inputCells r="E5" val="1.37730383872572" numFmtId="165"/>
      <inputCells r="F5" val="27.5139813307685" numFmtId="165"/>
      <inputCells r="D6" val="0.601170396078669" numFmtId="165"/>
      <inputCells r="E6" val="0.0786546035773996" numFmtId="165"/>
      <inputCells r="F6" val="0.694515575763586" numFmtId="165"/>
      <inputCells r="D7" val="1.28837036485749" numFmtId="165"/>
      <inputCells r="E7" val="0.0710957137059048" numFmtId="165"/>
      <inputCells r="F7" val="0.560501312623772" numFmtId="165"/>
      <inputCells r="D8" val="0" numFmtId="165"/>
      <inputCells r="E8" val="0.0686167952084351" numFmtId="165"/>
      <inputCells r="F8" val="0.0657940333663614" numFmtId="165"/>
      <inputCells r="D9" val="0.129769517915305" numFmtId="165"/>
      <inputCells r="E9" val="0.614384847103345" numFmtId="165"/>
      <inputCells r="F9" val="6.67870092250164" numFmtId="165"/>
    </scenario>
    <scenario name="HolmesNorthReading2" locked="1" count="28" user="Ali Santacruz" comment="Created by Ali Santacruz on 2/14/2013">
      <inputCells r="G3" val="0.723931897324925" numFmtId="165"/>
      <inputCells r="H3" val="0.0478454989391782" numFmtId="165"/>
      <inputCells r="I3" val="0" numFmtId="165"/>
      <inputCells r="J3" val="0.68161087865848" numFmtId="165"/>
      <inputCells r="G4" val="0.626530763975025" numFmtId="165"/>
      <inputCells r="H4" val="0.160070756833381" numFmtId="165"/>
      <inputCells r="I4" val="0" numFmtId="165"/>
      <inputCells r="J4" val="0.366494319051263" numFmtId="165"/>
      <inputCells r="G5" val="1.37342653639155" numFmtId="165"/>
      <inputCells r="H5" val="0.0891779464132418" numFmtId="165"/>
      <inputCells r="I5" val="0" numFmtId="165"/>
      <inputCells r="J5" val="0" numFmtId="165"/>
      <inputCells r="G6" val="7.56844776033741" numFmtId="165"/>
      <inputCells r="H6" val="0.336740020932477" numFmtId="165"/>
      <inputCells r="I6" val="1.46585657834451" numFmtId="165"/>
      <inputCells r="J6" val="0" numFmtId="165"/>
      <inputCells r="G7" val="0.13485745893899" numFmtId="165"/>
      <inputCells r="H7" val="14.2689480786658" numFmtId="165"/>
      <inputCells r="I7" val="0" numFmtId="165"/>
      <inputCells r="J7" val="0" numFmtId="165"/>
      <inputCells r="G8" val="0.0184215612459379" numFmtId="165"/>
      <inputCells r="H8" val="0.000780900090997375" numFmtId="165"/>
      <inputCells r="I8" val="2.27645819234874" numFmtId="165"/>
      <inputCells r="J8" val="0.428669346092137" numFmtId="165"/>
      <inputCells r="G9" val="0.196052990487144" numFmtId="165"/>
      <inputCells r="H9" val="0.00881966466243421" numFmtId="165"/>
      <inputCells r="I9" val="0.463634628517093" numFmtId="165"/>
      <inputCells r="J9" val="10.0645197503318" numFmtId="165"/>
    </scenario>
    <scenario name="HolmesBoxford1" locked="1" count="28" user="Ali Santacruz" comment="Created by Ali Santacruz on 2/14/2013">
      <inputCells r="A3" val="2.0189991248692" numFmtId="165"/>
      <inputCells r="A4" val="20.9913237262265" numFmtId="165"/>
      <inputCells r="A5" val="43.6122253928668" numFmtId="165"/>
      <inputCells r="A6" val="8.24089706871522" numFmtId="165"/>
      <inputCells r="A7" val="6.64346141490733" numFmtId="165"/>
      <inputCells r="A8" val="2.81282698952884" numFmtId="165"/>
      <inputCells r="A9" val="15.6802662828861" numFmtId="165"/>
      <inputCells r="D3" val="1.78958434827082" numFmtId="165"/>
      <inputCells r="E3" val="0.00477093284230363" numFmtId="165"/>
      <inputCells r="F3" val="0.0360801793545463" numFmtId="165"/>
      <inputCells r="D4" val="0" numFmtId="165"/>
      <inputCells r="E4" val="19.0052575110125" numFmtId="165"/>
      <inputCells r="F4" val="1.84107900648612" numFmtId="165"/>
      <inputCells r="D5" val="0.334549825088631" numFmtId="165"/>
      <inputCells r="E5" val="1.23628345972001" numFmtId="165"/>
      <inputCells r="F5" val="41.2390818063763" numFmtId="165"/>
      <inputCells r="D6" val="1.60575634504989" numFmtId="165"/>
      <inputCells r="E6" val="0.116629336808032" numFmtId="165"/>
      <inputCells r="F6" val="0.310443195269667" numFmtId="165"/>
      <inputCells r="D7" val="0.494965661420445" numFmtId="165"/>
      <inputCells r="E7" val="0.0180820382546458" numFmtId="165"/>
      <inputCells r="F7" val="0.0652158849299324" numFmtId="165"/>
      <inputCells r="D8" val="0.0153919831059484" numFmtId="165"/>
      <inputCells r="E8" val="0.0158884986996142" numFmtId="165"/>
      <inputCells r="F8" val="0.0802700195371292" numFmtId="165"/>
      <inputCells r="D9" val="0.0218472271104177" numFmtId="165"/>
      <inputCells r="E9" val="0.927345069624645" numFmtId="165"/>
      <inputCells r="F9" val="0.452400295249966" numFmtId="165"/>
    </scenario>
    <scenario name="HolmesBoxford2" locked="1" count="28" user="Ali Santacruz" comment="Created by Ali Santacruz on 2/14/2013">
      <inputCells r="G3" val="0.142755254908207" numFmtId="165"/>
      <inputCells r="H3" val="0.00939277394249912" numFmtId="165"/>
      <inputCells r="I3" val="0" numFmtId="165"/>
      <inputCells r="J3" val="0.036415635550816" numFmtId="165"/>
      <inputCells r="G4" val="0.0025855055965853" numFmtId="165"/>
      <inputCells r="H4" val="0.0240650922956233" numFmtId="165"/>
      <inputCells r="I4" val="0" numFmtId="165"/>
      <inputCells r="J4" val="0.118336610835753" numFmtId="165"/>
      <inputCells r="G5" val="0.665499362590461" numFmtId="165"/>
      <inputCells r="H5" val="0.0232633986944794" numFmtId="165"/>
      <inputCells r="I5" val="0" numFmtId="165"/>
      <inputCells r="J5" val="0.11354754039687" numFmtId="165"/>
      <inputCells r="G6" val="6.116447094724" numFmtId="165"/>
      <inputCells r="H6" val="0.0916210968636268" numFmtId="165"/>
      <inputCells r="I6" val="0" numFmtId="165"/>
      <inputCells r="J6" val="0" numFmtId="165"/>
      <inputCells r="G7" val="0.00735336208141484" numFmtId="165"/>
      <inputCells r="H7" val="6.05784446822089" numFmtId="165"/>
      <inputCells r="I7" val="0" numFmtId="165"/>
      <inputCells r="J7" val="0" numFmtId="165"/>
      <inputCells r="G8" val="0" numFmtId="165"/>
      <inputCells r="H8" val="0" numFmtId="165"/>
      <inputCells r="I8" val="2.60808051293207" numFmtId="165"/>
      <inputCells r="J8" val="0.0931959752540758" numFmtId="165"/>
      <inputCells r="G9" val="0.00511318085754932" numFmtId="165"/>
      <inputCells r="H9" val="0" numFmtId="165"/>
      <inputCells r="I9" val="0.967088429910671" numFmtId="165"/>
      <inputCells r="J9" val="13.3064720801329" numFmtId="165"/>
    </scenario>
    <scenario name="HolmesRowley1" locked="1" count="28" user="Ali Santacruz" comment="Created by Ali Santacruz on 2/14/2013">
      <inputCells r="A3" val="6.03143681174265" numFmtId="165"/>
      <inputCells r="A4" val="13.0653492180784" numFmtId="165"/>
      <inputCells r="A5" val="36.3134929594939" numFmtId="165"/>
      <inputCells r="A6" val="6.74524160078988" numFmtId="165"/>
      <inputCells r="A7" val="6.14620535750314" numFmtId="165"/>
      <inputCells r="A8" val="0.817436788187673" numFmtId="165"/>
      <inputCells r="A9" val="30.8808372642044" numFmtId="165"/>
      <inputCells r="D3" val="5.60523211105387" numFmtId="165"/>
      <inputCells r="E3" val="0.00180365941873715" numFmtId="165"/>
      <inputCells r="F3" val="0.00234475710919707" numFmtId="165"/>
      <inputCells r="D4" val="0.0134672627442993" numFmtId="165"/>
      <inputCells r="E4" val="12.8258844513058" numFmtId="165"/>
      <inputCells r="F4" val="0.17465356484851" numFmtId="165"/>
      <inputCells r="D5" val="0" numFmtId="165"/>
      <inputCells r="E5" val="1.3867165787212" numFmtId="165"/>
      <inputCells r="F5" val="32.8118194100685" numFmtId="165"/>
      <inputCells r="D6" val="0" numFmtId="165"/>
      <inputCells r="E6" val="0.0329932334368289" numFmtId="165"/>
      <inputCells r="F6" val="0.44447134230014" numFmtId="165"/>
      <inputCells r="D7" val="0" numFmtId="165"/>
      <inputCells r="E7" val="0.0427769006767303" numFmtId="165"/>
      <inputCells r="F7" val="0.204012911625009" numFmtId="165"/>
      <inputCells r="D8" val="0" numFmtId="165"/>
      <inputCells r="E8" val="0.00274982268520273" numFmtId="165"/>
      <inputCells r="F8" val="0.0165913671651342" numFmtId="165"/>
      <inputCells r="D9" val="0" numFmtId="165"/>
      <inputCells r="E9" val="2.01344756754232" numFmtId="165"/>
      <inputCells r="F9" val="1.13444535251358" numFmtId="165"/>
    </scenario>
    <scenario name="HolmesRowley2" locked="1" count="28" user="Ali Santacruz" comment="Created by Ali Santacruz on 2/14/2013">
      <inputCells r="G3" val="0.251249745180951" numFmtId="165"/>
      <inputCells r="H3" val="0.170806538979896" numFmtId="165"/>
      <inputCells r="I3" val="0" numFmtId="165"/>
      <inputCells r="J3" val="0" numFmtId="165"/>
      <inputCells r="G4" val="0.0475562717464904" numFmtId="165"/>
      <inputCells r="H4" val="0.00378766743329918" numFmtId="165"/>
      <inputCells r="I4" val="0" numFmtId="165"/>
      <inputCells r="J4" val="0" numFmtId="165"/>
      <inputCells r="G5" val="0.493857139862597" numFmtId="165"/>
      <inputCells r="H5" val="0.11933350989647" numFmtId="165"/>
      <inputCells r="I5" val="0.022030801897593" numFmtId="165"/>
      <inputCells r="J5" val="1.4797355190475" numFmtId="165"/>
      <inputCells r="G6" val="6.1751710178927" numFmtId="165"/>
      <inputCells r="H6" val="0.0926060071602119" numFmtId="165"/>
      <inputCells r="I6" val="0" numFmtId="165"/>
      <inputCells r="J6" val="0" numFmtId="165"/>
      <inputCells r="G7" val="0.219706212494923" numFmtId="165"/>
      <inputCells r="H7" val="5.67970933270648" numFmtId="165"/>
      <inputCells r="I7" val="0" numFmtId="165"/>
      <inputCells r="J7" val="0" numFmtId="165"/>
      <inputCells r="G8" val="0.000693232615778108" numFmtId="165"/>
      <inputCells r="H8" val="0" numFmtId="165"/>
      <inputCells r="I8" val="0.779170348027606" numFmtId="165"/>
      <inputCells r="J8" val="0.0182320176939524" numFmtId="165"/>
      <inputCells r="G9" val="0" numFmtId="165"/>
      <inputCells r="H9" val="0" numFmtId="165"/>
      <inputCells r="I9" val="1.57703338625461" numFmtId="165"/>
      <inputCells r="J9" val="26.1559109578938" numFmtId="165"/>
    </scenario>
    <scenario name="HolmesEssex1" locked="1" count="28" user="Ali Santacruz" comment="Created by Ali Santacruz on 2/14/2013">
      <inputCells r="A3" val="3.50475013647385" numFmtId="165"/>
      <inputCells r="A4" val="15.9991678691882" numFmtId="165"/>
      <inputCells r="A5" val="34.2021180742164" numFmtId="165"/>
      <inputCells r="A6" val="6.24874448285931" numFmtId="165"/>
      <inputCells r="A7" val="4.62928386138488" numFmtId="165"/>
      <inputCells r="A8" val="1.52035241992476" numFmtId="165"/>
      <inputCells r="A9" val="33.8955831559526" numFmtId="165"/>
      <inputCells r="D3" val="2.09179757931933" numFmtId="165"/>
      <inputCells r="E3" val="0.0129689302164263" numFmtId="165"/>
      <inputCells r="F3" val="0.118207255813133" numFmtId="165"/>
      <inputCells r="D4" val="0.0106381420452298" numFmtId="165"/>
      <inputCells r="E4" val="12.3710833393644" numFmtId="165"/>
      <inputCells r="F4" val="2.43756886653982" numFmtId="165"/>
      <inputCells r="D5" val="1.34268618138103" numFmtId="165"/>
      <inputCells r="E5" val="1.0885089315979" numFmtId="165"/>
      <inputCells r="F5" val="31.5512754509617" numFmtId="165"/>
      <inputCells r="D6" val="0.952815015277357" numFmtId="165"/>
      <inputCells r="E6" val="0.0605299467572743" numFmtId="165"/>
      <inputCells r="F6" val="0.0829887873863213" numFmtId="165"/>
      <inputCells r="D7" val="0.182121625489239" numFmtId="165"/>
      <inputCells r="E7" val="0.0035562210651022" numFmtId="165"/>
      <inputCells r="F7" val="0.166388041349168" numFmtId="165"/>
      <inputCells r="D8" val="0" numFmtId="165"/>
      <inputCells r="E8" val="0.0193609356956353" numFmtId="165"/>
      <inputCells r="F8" val="0.0333315322760593" numFmtId="165"/>
      <inputCells r="D9" val="0.77885694464475" numFmtId="165"/>
      <inputCells r="E9" val="1.1013359675375" numFmtId="165"/>
      <inputCells r="F9" val="1.12038092422876" numFmtId="165"/>
    </scenario>
    <scenario name="HolmesEssex2" locked="1" count="28" user="Ali Santacruz" comment="Created by Ali Santacruz on 2/14/2013">
      <inputCells r="G3" val="1.20264111524141" numFmtId="165"/>
      <inputCells r="H3" val="0.0791352558835569" numFmtId="165"/>
      <inputCells r="I3" val="0" numFmtId="165"/>
      <inputCells r="J3" val="0" numFmtId="165"/>
      <inputCells r="G4" val="1.1638605430884" numFmtId="165"/>
      <inputCells r="H4" val="0.00669366246618735" numFmtId="165"/>
      <inputCells r="I4" val="0.0035858905714732" numFmtId="165"/>
      <inputCells r="J4" val="0.00573742511266926" numFmtId="165"/>
      <inputCells r="G5" val="0.184843724684445" numFmtId="165"/>
      <inputCells r="H5" val="0.0194572344465225" numFmtId="165"/>
      <inputCells r="I5" val="0" numFmtId="165"/>
      <inputCells r="J5" val="0.0153465511447692" numFmtId="165"/>
      <inputCells r="G6" val="4.90121404769812" numFmtId="165"/>
      <inputCells r="H6" val="0.0325730990453662" numFmtId="165"/>
      <inputCells r="I6" val="0" numFmtId="165"/>
      <inputCells r="J6" val="0.21862358669487" numFmtId="165"/>
      <inputCells r="G7" val="0.0385257285032607" numFmtId="165"/>
      <inputCells r="H7" val="3.7407135282503" numFmtId="165"/>
      <inputCells r="I7" val="0.497978716727815" numFmtId="165"/>
      <inputCells r="J7" val="0" numFmtId="165"/>
      <inputCells r="G8" val="0" numFmtId="165"/>
      <inputCells r="H8" val="0.000622760623169491" numFmtId="165"/>
      <inputCells r="I8" val="1.4332143701283" numFmtId="165"/>
      <inputCells r="J8" val="0.0338228212015917" numFmtId="165"/>
      <inputCells r="G9" val="0.0349352277062062" numFmtId="165"/>
      <inputCells r="H9" val="0" numFmtId="165"/>
      <inputCells r="I9" val="0.732354534671506" numFmtId="165"/>
      <inputCells r="J9" val="30.1277195571639" numFmtId="165"/>
    </scenario>
    <scenario name="HolmesPeabody1" locked="1" count="28" user="Ali Santacruz" comment="Created by Ali Santacruz on 2/14/2013">
      <inputCells r="A3" val="3.21313866186221" numFmtId="165"/>
      <inputCells r="A4" val="6.26713183703959" numFmtId="165"/>
      <inputCells r="A5" val="29.8589476380829" numFmtId="165"/>
      <inputCells r="A6" val="18.7840289421982" numFmtId="165"/>
      <inputCells r="A7" val="31.475077141125" numFmtId="165"/>
      <inputCells r="A8" val="4.18805677985692" numFmtId="165"/>
      <inputCells r="A9" val="6.21361899983522" numFmtId="165"/>
      <inputCells r="D3" val="1.34418822764165" numFmtId="165"/>
      <inputCells r="E3" val="0" numFmtId="165"/>
      <inputCells r="F3" val="0.308030875468922" numFmtId="165"/>
      <inputCells r="D4" val="0" numFmtId="165"/>
      <inputCells r="E4" val="3.09862681415182" numFmtId="165"/>
      <inputCells r="F4" val="2.43134589299409" numFmtId="165"/>
      <inputCells r="D5" val="0.0594220284222264" numFmtId="165"/>
      <inputCells r="E5" val="0.17304490235507" numFmtId="165"/>
      <inputCells r="F5" val="27.7896190132084" numFmtId="165"/>
      <inputCells r="D6" val="0.0439936867030624" numFmtId="165"/>
      <inputCells r="E6" val="0.0184901001748343" numFmtId="165"/>
      <inputCells r="F6" val="1.5470050423418" numFmtId="165"/>
      <inputCells r="D7" val="1.48238016244655" numFmtId="165"/>
      <inputCells r="E7" val="0.0152289487937942" numFmtId="165"/>
      <inputCells r="F7" val="0.00689612780016684" numFmtId="165"/>
      <inputCells r="D8" val="0" numFmtId="165"/>
      <inputCells r="E8" val="0.0243489975715725" numFmtId="165"/>
      <inputCells r="F8" val="0.0665072140124805" numFmtId="165"/>
      <inputCells r="D9" val="0.257998488736272" numFmtId="165"/>
      <inputCells r="E9" val="0.035069507824039" numFmtId="165"/>
      <inputCells r="F9" val="2.44295514649255" numFmtId="165"/>
    </scenario>
    <scenario name="HolmesPeabody2" locked="1" count="28" user="Ali Santacruz" comment="Created by Ali Santacruz on 2/14/2013">
      <inputCells r="G3" val="1.09172733291737" numFmtId="165"/>
      <inputCells r="H3" val="0.469192225834262" numFmtId="165"/>
      <inputCells r="I3" val="0" numFmtId="165"/>
      <inputCells r="J3" val="0" numFmtId="165"/>
      <inputCells r="G4" val="0.362023485642659" numFmtId="165"/>
      <inputCells r="H4" val="0.326844525357496" numFmtId="165"/>
      <inputCells r="I4" val="0.0482911188935207" numFmtId="165"/>
      <inputCells r="J4" val="0" numFmtId="165"/>
      <inputCells r="G5" val="1.20037469673365" numFmtId="165"/>
      <inputCells r="H5" val="0.636486997363487" numFmtId="165"/>
      <inputCells r="I5" val="0" numFmtId="165"/>
      <inputCells r="J5" val="0" numFmtId="165"/>
      <inputCells r="G6" val="14.8987700900687" numFmtId="165"/>
      <inputCells r="H6" val="2.27577002290983" numFmtId="165"/>
      <inputCells r="I6" val="0" numFmtId="165"/>
      <inputCells r="J6" val="0" numFmtId="165"/>
      <inputCells r="G7" val="0.0313199144467775" numFmtId="165"/>
      <inputCells r="H7" val="29.9392519876377" numFmtId="165"/>
      <inputCells r="I7" val="0" numFmtId="165"/>
      <inputCells r="J7" val="0" numFmtId="165"/>
      <inputCells r="G8" val="0.00852506868110173" numFmtId="165"/>
      <inputCells r="H8" val="0.00449609786277878" numFmtId="165"/>
      <inputCells r="I8" val="4.02902921413457" numFmtId="165"/>
      <inputCells r="J8" val="0.0551501875944196" numFmtId="165"/>
      <inputCells r="G9" val="0.0661087290405957" numFmtId="165"/>
      <inputCells r="H9" val="0" numFmtId="165"/>
      <inputCells r="I9" val="0.253968202293321" numFmtId="165"/>
      <inputCells r="J9" val="3.15751892544844" numFmtId="165"/>
    </scenario>
    <scenario name="HolmesTopsfield1" locked="1" count="28" user="Ali Santacruz" comment="Created by Ali Santacruz on 2/14/2013">
      <inputCells r="A3" val="1.10195678513843" numFmtId="165"/>
      <inputCells r="A4" val="15.0264119901392" numFmtId="165"/>
      <inputCells r="A5" val="38.4118219167953" numFmtId="165"/>
      <inputCells r="A6" val="16.5633422543605" numFmtId="165"/>
      <inputCells r="A7" val="8.10839213509007" numFmtId="165"/>
      <inputCells r="A8" val="2.22165923627994" numFmtId="165"/>
      <inputCells r="A9" val="18.5664156821966" numFmtId="165"/>
      <inputCells r="D3" val="0.852063179437387" numFmtId="165"/>
      <inputCells r="E3" val="0.00152385690044648" numFmtId="165"/>
      <inputCells r="F3" val="0.0903618761262637" numFmtId="165"/>
      <inputCells r="D4" val="0" numFmtId="165"/>
      <inputCells r="E4" val="11.1652964665336" numFmtId="165"/>
      <inputCells r="F4" val="3.81202762939627" numFmtId="165"/>
      <inputCells r="D5" val="0.542293915888567" numFmtId="165"/>
      <inputCells r="E5" val="1.51925654963913" numFmtId="165"/>
      <inputCells r="F5" val="34.6033533388007" numFmtId="165"/>
      <inputCells r="D6" val="1.7855164340171" numFmtId="165"/>
      <inputCells r="E6" val="0.0939142337493331" numFmtId="165"/>
      <inputCells r="F6" val="1.61613847506183" numFmtId="165"/>
      <inputCells r="D7" val="0.00339098163611615" numFmtId="165"/>
      <inputCells r="E7" val="0" numFmtId="165"/>
      <inputCells r="F7" val="0.122506920731418" numFmtId="165"/>
      <inputCells r="D8" val="0" numFmtId="165"/>
      <inputCells r="E8" val="0.0102268908961809" numFmtId="165"/>
      <inputCells r="F8" val="0.113375711240256" numFmtId="165"/>
      <inputCells r="D9" val="0.184585273643696" numFmtId="165"/>
      <inputCells r="E9" val="0.564975046062782" numFmtId="165"/>
      <inputCells r="F9" val="2.41842010230949" numFmtId="165"/>
    </scenario>
    <scenario name="HolmesTopsfield2" locked="1" count="28" user="Ali Santacruz" comment="Created by Ali Santacruz on 2/14/2013">
      <inputCells r="G3" val="0.153057703892402" numFmtId="165"/>
      <inputCells r="H3" val="0.00495016878193062" numFmtId="165"/>
      <inputCells r="I3" val="0" numFmtId="165"/>
      <inputCells r="J3" val="0" numFmtId="165"/>
      <inputCells r="G4" val="0.00404992575333388" numFmtId="165"/>
      <inputCells r="H4" val="0.0450379684559175" numFmtId="165"/>
      <inputCells r="I4" val="0" numFmtId="165"/>
      <inputCells r="J4" val="0" numFmtId="165"/>
      <inputCells r="G5" val="1.22935391021546" numFmtId="165"/>
      <inputCells r="H5" val="0.483850284675128" numFmtId="165"/>
      <inputCells r="I5" val="0" numFmtId="165"/>
      <inputCells r="J5" val="0.0337139175763263" numFmtId="165"/>
      <inputCells r="G6" val="12.6098337853913" numFmtId="165"/>
      <inputCells r="H6" val="0.457939326140977" numFmtId="165"/>
      <inputCells r="I6" val="0" numFmtId="165"/>
      <inputCells r="J6" val="0" numFmtId="165"/>
      <inputCells r="G7" val="0.181941581873477" numFmtId="165"/>
      <inputCells r="H7" val="7.80055265084906" numFmtId="165"/>
      <inputCells r="I7" val="0" numFmtId="165"/>
      <inputCells r="J7" val="0" numFmtId="165"/>
      <inputCells r="G8" val="0.0110154904423797" numFmtId="165"/>
      <inputCells r="H8" val="0.000431654482293377" numFmtId="165"/>
      <inputCells r="I8" val="1.59264733718341" numFmtId="165"/>
      <inputCells r="J8" val="0.493962152035419" numFmtId="165"/>
      <inputCells r="G9" val="0" numFmtId="165"/>
      <inputCells r="H9" val="0" numFmtId="165"/>
      <inputCells r="I9" val="0.0139273143479519" numFmtId="165"/>
      <inputCells r="J9" val="15.3845079458326" numFmtId="165"/>
    </scenario>
    <scenario name="HolmesWestNewbury1" locked="1" count="28" user="Ali Santacruz" comment="Created by Ali Santacruz on 2/14/2013">
      <inputCells r="A3" val="3.86271516698088" numFmtId="165"/>
      <inputCells r="A4" val="6.45464941754872" numFmtId="165"/>
      <inputCells r="A5" val="44.9595022501692" numFmtId="165"/>
      <inputCells r="A6" val="15.6831095589369" numFmtId="165"/>
      <inputCells r="A7" val="5.35213902721751" numFmtId="165"/>
      <inputCells r="A8" val="8.3999000377785" numFmtId="165"/>
      <inputCells r="A9" val="15.2879845413683" numFmtId="165"/>
      <inputCells r="D3" val="3.03045617751661" numFmtId="165"/>
      <inputCells r="E3" val="0.00479317579286512" numFmtId="165"/>
      <inputCells r="F3" val="0.0574596563682233" numFmtId="165"/>
      <inputCells r="D4" val="0" numFmtId="165"/>
      <inputCells r="E4" val="4.47937999911306" numFmtId="165"/>
      <inputCells r="F4" val="1.55681743051875" numFmtId="165"/>
      <inputCells r="D5" val="0.207945548260157" numFmtId="165"/>
      <inputCells r="E5" val="0.744789312217603" numFmtId="165"/>
      <inputCells r="F5" val="40.4989074203571" numFmtId="165"/>
      <inputCells r="D6" val="1.8118807133052" numFmtId="165"/>
      <inputCells r="E6" val="0.0527577456209025" numFmtId="165"/>
      <inputCells r="F6" val="1.15878620157844" numFmtId="165"/>
      <inputCells r="D7" val="0.0913309467338896" numFmtId="165"/>
      <inputCells r="E7" val="0" numFmtId="165"/>
      <inputCells r="F7" val="0.0653143621898386" numFmtId="165"/>
      <inputCells r="D8" val="0" numFmtId="165"/>
      <inputCells r="E8" val="0.0264503382836924" numFmtId="165"/>
      <inputCells r="F8" val="0.220959512941095" numFmtId="165"/>
      <inputCells r="D9" val="0.52265185009903" numFmtId="165"/>
      <inputCells r="E9" val="0.076996500336084" numFmtId="165"/>
      <inputCells r="F9" val="3.95779711446881" numFmtId="165"/>
    </scenario>
    <scenario name="HolmesWestNewbury2" locked="1" count="28" user="Ali Santacruz" comment="Created by Ali Santacruz on 2/14/2013">
      <inputCells r="G3" val="0.727276748756034" numFmtId="165"/>
      <inputCells r="H3" val="0.0208093973303151" numFmtId="165"/>
      <inputCells r="I3" val="0.0219200112168346" numFmtId="165"/>
      <inputCells r="J3" val="0" numFmtId="165"/>
      <inputCells r="G4" val="0.339235835850372" numFmtId="165"/>
      <inputCells r="H4" val="0.0166256121166394" numFmtId="165"/>
      <inputCells r="I4" val="0" numFmtId="165"/>
      <inputCells r="J4" val="0.0625905399498985" numFmtId="165"/>
      <inputCells r="G5" val="1.66449479087395" numFmtId="165"/>
      <inputCells r="H5" val="0.114672433529002" numFmtId="165"/>
      <inputCells r="I5" val="0.17654437482597" numFmtId="165"/>
      <inputCells r="J5" val="1.55214837010541" numFmtId="165"/>
      <inputCells r="G6" val="12.4512628149829" numFmtId="165"/>
      <inputCells r="H6" val="0.208422083449449" numFmtId="165"/>
      <inputCells r="I6" val="0" numFmtId="165"/>
      <inputCells r="J6" val="0" numFmtId="165"/>
      <inputCells r="G7" val="0.0381152057594859" numFmtId="165"/>
      <inputCells r="H7" val="5.1573785125343" numFmtId="165"/>
      <inputCells r="I7" val="0" numFmtId="165"/>
      <inputCells r="J7" val="0" numFmtId="165"/>
      <inputCells r="G8" val="0.0140517421820804" numFmtId="165"/>
      <inputCells r="H8" val="0.0090923037192979" numFmtId="165"/>
      <inputCells r="I8" val="7.86348717848324" numFmtId="165"/>
      <inputCells r="J8" val="0.265858962169085" numFmtId="165"/>
      <inputCells r="G9" val="0" numFmtId="165"/>
      <inputCells r="H9" val="0" numFmtId="165"/>
      <inputCells r="I9" val="0.412811376805295" numFmtId="165"/>
      <inputCells r="J9" val="10.317727699659" numFmtId="165"/>
    </scenario>
    <scenario name="HolmesDanvers1" locked="1" count="28" user="Ali Santacruz" comment="Created by Ali Santacruz on 2/14/2013">
      <inputCells r="A3" val="12.5177012107258" numFmtId="165"/>
      <inputCells r="A4" val="6.34165516542067" numFmtId="165"/>
      <inputCells r="A5" val="27.1863667753108" numFmtId="165"/>
      <inputCells r="A6" val="16.0398121459613" numFmtId="165"/>
      <inputCells r="A7" val="28.6056270551345" numFmtId="165"/>
      <inputCells r="A8" val="4.96059680927255" numFmtId="165"/>
      <inputCells r="A9" val="4.34824083817429" numFmtId="165"/>
      <inputCells r="D3" val="9.60010571940563" numFmtId="165"/>
      <inputCells r="E3" val="0.0518636216418003" numFmtId="165"/>
      <inputCells r="F3" val="0.731426463057052" numFmtId="165"/>
      <inputCells r="D4" val="0" numFmtId="165"/>
      <inputCells r="E4" val="3.33923632171684" numFmtId="165"/>
      <inputCells r="F4" val="2.43996847001848" numFmtId="165"/>
      <inputCells r="D5" val="0" numFmtId="165"/>
      <inputCells r="E5" val="0.186784300085244" numFmtId="165"/>
      <inputCells r="F5" val="24.3945141770301" numFmtId="165"/>
      <inputCells r="D6" val="0.147517513072539" numFmtId="165"/>
      <inputCells r="E6" val="0.394221144414787" numFmtId="165"/>
      <inputCells r="F6" val="1.02679953320402" numFmtId="165"/>
      <inputCells r="D7" val="1.09897342896204" numFmtId="165"/>
      <inputCells r="E7" val="0.151036708538894" numFmtId="165"/>
      <inputCells r="F7" val="0.41765936935611" numFmtId="165"/>
      <inputCells r="D8" val="0.0176453879918329" numFmtId="165"/>
      <inputCells r="E8" val="0.0197892202147087" numFmtId="165"/>
      <inputCells r="F8" val="0.191757543696788" numFmtId="165"/>
      <inputCells r="D9" val="0.130770750458372" numFmtId="165"/>
      <inputCells r="E9" val="0.037971391340645" numFmtId="165"/>
      <inputCells r="F9" val="1.94142911263303" numFmtId="165"/>
    </scenario>
    <scenario name="HolmesDanvers2" locked="1" count="28" user="Ali Santacruz" comment="Created by Ali Santacruz on 2/14/2013">
      <inputCells r="G3" val="1.364461446665" numFmtId="165"/>
      <inputCells r="H3" val="0.757891849659377" numFmtId="165"/>
      <inputCells r="I3" val="0.0119521102969462" numFmtId="165"/>
      <inputCells r="J3" val="0" numFmtId="165"/>
      <inputCells r="G4" val="0.300046060311459" numFmtId="165"/>
      <inputCells r="H4" val="0.191037302978752" numFmtId="165"/>
      <inputCells r="I4" val="0" numFmtId="165"/>
      <inputCells r="J4" val="0.0713670103951407" numFmtId="165"/>
      <inputCells r="G5" val="1.11652077473219" numFmtId="165"/>
      <inputCells r="H5" val="0.33149807966151" numFmtId="165"/>
      <inputCells r="I5" val="0" numFmtId="165"/>
      <inputCells r="J5" val="1.15704944380178" numFmtId="165"/>
      <inputCells r="G6" val="13.8695577822661" numFmtId="165"/>
      <inputCells r="H6" val="0.526986906180073" numFmtId="165"/>
      <inputCells r="I6" val="0" numFmtId="165"/>
      <inputCells r="J6" val="0.0747292668238792" numFmtId="165"/>
      <inputCells r="G7" val="0.716105266463943" numFmtId="165"/>
      <inputCells r="H7" val="26.2218522818135" numFmtId="165"/>
      <inputCells r="I7" val="0" numFmtId="165"/>
      <inputCells r="J7" val="0" numFmtId="165"/>
      <inputCells r="G8" val="0" numFmtId="165"/>
      <inputCells r="H8" val="0" numFmtId="165"/>
      <inputCells r="I8" val="3.71255665546037" numFmtId="165"/>
      <inputCells r="J8" val="1.01884800190885" numFmtId="165"/>
      <inputCells r="G9" val="0.00400627152893944" numFmtId="165"/>
      <inputCells r="H9" val="0.0014110138802089" numFmtId="165"/>
      <inputCells r="I9" val="0.00942355693808778" numFmtId="165"/>
      <inputCells r="J9" val="2.223228741395" numFmtId="165"/>
    </scenario>
    <scenario name="HolmesAndover1" locked="1" count="28" user="Ali Santacruz" comment="Created by Ali Santacruz on 2/14/2013">
      <inputCells r="A3" val="1.31647781682524" numFmtId="165"/>
      <inputCells r="A4" val="12.5769766874343" numFmtId="165"/>
      <inputCells r="A5" val="42.8496840416975" numFmtId="165"/>
      <inputCells r="A6" val="12.0011333536241" numFmtId="165"/>
      <inputCells r="A7" val="16.6760930676407" numFmtId="165"/>
      <inputCells r="A8" val="3.78569632818691" numFmtId="165"/>
      <inputCells r="A9" val="10.7939387045913" numFmtId="165"/>
      <inputCells r="D3" val="0.756621976661169" numFmtId="165"/>
      <inputCells r="E3" val="0.00418095374768744" numFmtId="165"/>
      <inputCells r="F3" val="0.312395639120759" numFmtId="165"/>
      <inputCells r="D4" val="0.28780267046033" numFmtId="165"/>
      <inputCells r="E4" val="10.861005404248" numFmtId="165"/>
      <inputCells r="F4" val="1.22462121679041" numFmtId="165"/>
      <inputCells r="D5" val="0.123937671626371" numFmtId="165"/>
      <inputCells r="E5" val="1.030031220025" numFmtId="165"/>
      <inputCells r="F5" val="37.6821895112082" numFmtId="165"/>
      <inputCells r="D6" val="1.35025155404135" numFmtId="165"/>
      <inputCells r="E6" val="0.0952718440391374" numFmtId="165"/>
      <inputCells r="F6" val="0.386474772871978" numFmtId="165"/>
      <inputCells r="D7" val="0" numFmtId="165"/>
      <inputCells r="E7" val="0" numFmtId="165"/>
      <inputCells r="F7" val="0" numFmtId="165"/>
      <inputCells r="D8" val="0" numFmtId="165"/>
      <inputCells r="E8" val="0.174467285459604" numFmtId="165"/>
      <inputCells r="F8" val="0.116350216768819" numFmtId="165"/>
      <inputCells r="D9" val="0.339457210971102" numFmtId="165"/>
      <inputCells r="E9" val="0.674270903602916" numFmtId="165"/>
      <inputCells r="F9" val="6.27179221679108" numFmtId="165"/>
    </scenario>
    <scenario name="HolmesAndover2" locked="1" count="28" user="Ali Santacruz" comment="Created by Ali Santacruz on 2/14/2013">
      <inputCells r="G3" val="0.0804833599747867" numFmtId="165"/>
      <inputCells r="H3" val="0.162795887320838" numFmtId="165"/>
      <inputCells r="I3" val="0" numFmtId="165"/>
      <inputCells r="J3" val="0" numFmtId="165"/>
      <inputCells r="G4" val="0.167676338452632" numFmtId="165"/>
      <inputCells r="H4" val="0.0358710574829278" numFmtId="165"/>
      <inputCells r="I4" val="0" numFmtId="165"/>
      <inputCells r="J4" val="0" numFmtId="165"/>
      <inputCells r="G5" val="1.32221588645859" numFmtId="165"/>
      <inputCells r="H5" val="0.263929446408228" numFmtId="165"/>
      <inputCells r="I5" val="2.42738030597103" numFmtId="165"/>
      <inputCells r="J5" val="0" numFmtId="165"/>
      <inputCells r="G6" val="10.0962635638324" numFmtId="165"/>
      <inputCells r="H6" val="0.0728716188392591" numFmtId="165"/>
      <inputCells r="I6" val="0" numFmtId="165"/>
      <inputCells r="J6" val="0" numFmtId="165"/>
      <inputCells r="G7" val="0" numFmtId="165"/>
      <inputCells r="H7" val="16.6760930676407" numFmtId="165"/>
      <inputCells r="I7" val="0" numFmtId="165"/>
      <inputCells r="J7" val="0" numFmtId="165"/>
      <inputCells r="G8" val="0.00553311637336749" numFmtId="165"/>
      <inputCells r="H8" val="0" numFmtId="165"/>
      <inputCells r="I8" val="3.4022087996406" numFmtId="165"/>
      <inputCells r="J8" val="0.0871369099445265" numFmtId="165"/>
      <inputCells r="G9" val="0.199351050832976" numFmtId="165"/>
      <inputCells r="H9" val="0" numFmtId="165"/>
      <inputCells r="I9" val="1.3740010980519" numFmtId="165"/>
      <inputCells r="J9" val="1.93506622434128" numFmtId="165"/>
    </scenario>
    <scenario name="HolmesBeverly1" locked="1" count="28" user="Ali Santacruz" comment="Created by Ali Santacruz on 2/14/2013">
      <inputCells r="A3" val="1.83179469587069" numFmtId="165"/>
      <inputCells r="A4" val="14.9897635206767" numFmtId="165"/>
      <inputCells r="A5" val="32.503931724628" numFmtId="165"/>
      <inputCells r="A6" val="16.9551946081009" numFmtId="165"/>
      <inputCells r="A7" val="23.7497832201834" numFmtId="165"/>
      <inputCells r="A8" val="2.45867410540108" numFmtId="165"/>
      <inputCells r="A9" val="7.51085812513927" numFmtId="165"/>
      <inputCells r="D3" val="1.3872830168866" numFmtId="165"/>
      <inputCells r="E3" val="0.00254362865401865" numFmtId="165"/>
      <inputCells r="F3" val="0.0523303844785994" numFmtId="165"/>
      <inputCells r="D4" val="0" numFmtId="165"/>
      <inputCells r="E4" val="11.3176838212129" numFmtId="165"/>
      <inputCells r="F4" val="3.138058430938" numFmtId="165"/>
      <inputCells r="D5" val="2.17577346231183" numFmtId="165"/>
      <inputCells r="E5" val="1.83814881467771" numFmtId="165"/>
      <inputCells r="F5" val="25.5265346032394" numFmtId="165"/>
      <inputCells r="D6" val="1.22276426317578" numFmtId="165"/>
      <inputCells r="E6" val="0.384518836875723" numFmtId="165"/>
      <inputCells r="F6" val="1.2327719017538" numFmtId="165"/>
      <inputCells r="D7" val="0.758542467586522" numFmtId="165"/>
      <inputCells r="E7" val="0.113313690817901" numFmtId="165"/>
      <inputCells r="F7" val="0.245728992571591" numFmtId="165"/>
      <inputCells r="D8" val="0.0350227473723489" numFmtId="165"/>
      <inputCells r="E8" val="0.00428181734892311" numFmtId="165"/>
      <inputCells r="F8" val="0.0610746675337344" numFmtId="165"/>
      <inputCells r="D9" val="0.478297158756723" numFmtId="165"/>
      <inputCells r="E9" val="0.138134773605823" numFmtId="165"/>
      <inputCells r="F9" val="1.63121240371486" numFmtId="165"/>
    </scenario>
    <scenario name="HolmesBeverly2" locked="1" count="28" user="Ali Santacruz" comment="Created by Ali Santacruz on 2/14/2013">
      <inputCells r="G3" val="0.358923098160916" numFmtId="165"/>
      <inputCells r="H3" val="0.0307145676905508" numFmtId="165"/>
      <inputCells r="I3" val="0" numFmtId="165"/>
      <inputCells r="J3" val="0" numFmtId="165"/>
      <inputCells r="G4" val="0.327286560116803" numFmtId="165"/>
      <inputCells r="H4" val="0.0880054553452663" numFmtId="165"/>
      <inputCells r="I4" val="0" numFmtId="165"/>
      <inputCells r="J4" val="0.118729253063698" numFmtId="165"/>
      <inputCells r="G5" val="2.65018350554673" numFmtId="165"/>
      <inputCells r="H5" val="0.313291338852346" numFmtId="165"/>
      <inputCells r="I5" val="0" numFmtId="165"/>
      <inputCells r="J5" val="0" numFmtId="165"/>
      <inputCells r="G6" val="13.1902082986393" numFmtId="165"/>
      <inputCells r="H6" val="0.924931307656277" numFmtId="165"/>
      <inputCells r="I6" val="0" numFmtId="165"/>
      <inputCells r="J6" val="0" numFmtId="165"/>
      <inputCells r="G7" val="0.117201629497389" numFmtId="165"/>
      <inputCells r="H7" val="22.51499643971" numFmtId="165"/>
      <inputCells r="I7" val="0" numFmtId="165"/>
      <inputCells r="J7" val="0" numFmtId="165"/>
      <inputCells r="G8" val="0.00679633558726928" numFmtId="165"/>
      <inputCells r="H8" val="0.000684251184740394" numFmtId="165"/>
      <inputCells r="I8" val="2.26689486378148" numFmtId="165"/>
      <inputCells r="J8" val="0.08391942259258" numFmtId="165"/>
      <inputCells r="G9" val="0.236322761745934" numFmtId="165"/>
      <inputCells r="H9" val="0" numFmtId="165"/>
      <inputCells r="I9" val="0.0293407948585159" numFmtId="165"/>
      <inputCells r="J9" val="4.99755023245741" numFmtId="165"/>
    </scenario>
    <scenario name="HolmesWilmington1" locked="1" count="28" user="Ali Santacruz" comment="Created by Ali Santacruz on 2/14/2013">
      <inputCells r="A3" val="1.05541909897975" numFmtId="165"/>
      <inputCells r="A4" val="14.1193620550628" numFmtId="165"/>
      <inputCells r="A5" val="29.4493300961852" numFmtId="165"/>
      <inputCells r="A6" val="13.5653870968623" numFmtId="165"/>
      <inputCells r="A7" val="22.2347814524757" numFmtId="165"/>
      <inputCells r="A8" val="1.28940416748135" numFmtId="165"/>
      <inputCells r="A9" val="18.2863160329528" numFmtId="165"/>
      <inputCells r="D3" val="0.701434406953584" numFmtId="165"/>
      <inputCells r="E3" val="0.00612907787619293" numFmtId="165"/>
      <inputCells r="F3" val="0.232783191042145" numFmtId="165"/>
      <inputCells r="D4" val="0" numFmtId="165"/>
      <inputCells r="E4" val="10.3647726455059" numFmtId="165"/>
      <inputCells r="F4" val="2.71098149078092" numFmtId="165"/>
      <inputCells r="D5" val="0.330805138664516" numFmtId="165"/>
      <inputCells r="E5" val="0.728472813523536" numFmtId="165"/>
      <inputCells r="F5" val="26.0825273658249" numFmtId="165"/>
      <inputCells r="D6" val="0.997230688736281" numFmtId="165"/>
      <inputCells r="E6" val="0.0840231818836229" numFmtId="165"/>
      <inputCells r="F6" val="0.705639128407951" numFmtId="165"/>
      <inputCells r="D7" val="0.781166564951029" numFmtId="165"/>
      <inputCells r="E7" val="0.0165618351134899" numFmtId="165"/>
      <inputCells r="F7" val="0.38558022793217" numFmtId="165"/>
      <inputCells r="D8" val="0.00044698790740125" numFmtId="165"/>
      <inputCells r="E8" val="0.00158005026874002" numFmtId="165"/>
      <inputCells r="F8" val="0.0485449650239686" numFmtId="165"/>
      <inputCells r="D9" val="0" numFmtId="165"/>
      <inputCells r="E9" val="1.412507127063" numFmtId="165"/>
      <inputCells r="F9" val="6.51058524834053" numFmtId="165"/>
    </scenario>
    <scenario name="HolmesWilmington2" locked="1" count="28" user="Ali Santacruz" comment="Created by Ali Santacruz on 2/14/2013">
      <inputCells r="G3" val="0.109389834352422" numFmtId="165"/>
      <inputCells r="H3" val="0.00568258875540652" numFmtId="165"/>
      <inputCells r="I3" val="0" numFmtId="165"/>
      <inputCells r="J3" val="0" numFmtId="165"/>
      <inputCells r="G4" val="0.2579031063264" numFmtId="165"/>
      <inputCells r="H4" val="0.097074640336872" numFmtId="165"/>
      <inputCells r="I4" val="0.596886861914951" numFmtId="165"/>
      <inputCells r="J4" val="0.0917433101977709" numFmtId="165"/>
      <inputCells r="G5" val="2.10869094074277" numFmtId="165"/>
      <inputCells r="H5" val="0.19883383742951" numFmtId="165"/>
      <inputCells r="I5" val="0" numFmtId="165"/>
      <inputCells r="J5" val="0" numFmtId="165"/>
      <inputCells r="G6" val="11.5029291811391" numFmtId="165"/>
      <inputCells r="H6" val="0.275564916695387" numFmtId="165"/>
      <inputCells r="I6" val="0" numFmtId="165"/>
      <inputCells r="J6" val="0" numFmtId="165"/>
      <inputCells r="G7" val="0.160270260327838" numFmtId="165"/>
      <inputCells r="H7" val="20.8912025641512" numFmtId="165"/>
      <inputCells r="I7" val="0" numFmtId="165"/>
      <inputCells r="J7" val="0" numFmtId="165"/>
      <inputCells r="G8" val="0.023336926434238" numFmtId="165"/>
      <inputCells r="H8" val="0.000363827350749624" numFmtId="165"/>
      <inputCells r="I8" val="0.934183922316408" numFmtId="165"/>
      <inputCells r="J8" val="0.280947488179841" numFmtId="165"/>
      <inputCells r="G9" val="0.0157494236813714" numFmtId="165"/>
      <inputCells r="H9" val="0" numFmtId="165"/>
      <inputCells r="I9" val="0.289871744036239" numFmtId="165"/>
      <inputCells r="J9" val="10.0576024898317" numFmtId="165"/>
    </scenario>
    <scenario name="HolmesNewbury1" locked="1" count="28" user="Ali Santacruz" comment="Created by Ali Santacruz on 2/14/2013">
      <inputCells r="A3" val="6.17136244086145" numFmtId="165"/>
      <inputCells r="A4" val="9.61232799344918" numFmtId="165"/>
      <inputCells r="A5" val="28.7519247479687" numFmtId="165"/>
      <inputCells r="A6" val="9.78401173778444" numFmtId="165"/>
      <inputCells r="A7" val="5.39054022868116" numFmtId="165"/>
      <inputCells r="A8" val="1.1428944125591" numFmtId="165"/>
      <inputCells r="A9" val="39.1469384386959" numFmtId="165"/>
      <inputCells r="D3" val="5.01655395606763" numFmtId="165"/>
      <inputCells r="E3" val="0" numFmtId="165"/>
      <inputCells r="F3" val="0.0718655836354454" numFmtId="165"/>
      <inputCells r="D4" val="0" numFmtId="165"/>
      <inputCells r="E4" val="5.25760444081584" numFmtId="165"/>
      <inputCells r="F4" val="4.02827583623564" numFmtId="165"/>
      <inputCells r="D5" val="0.145238338544683" numFmtId="165"/>
      <inputCells r="E5" val="0.181270750539961" numFmtId="165"/>
      <inputCells r="F5" val="26.1207271387304" numFmtId="165"/>
      <inputCells r="D6" val="1.13821618063836" numFmtId="165"/>
      <inputCells r="E6" val="0.121794339645159" numFmtId="165"/>
      <inputCells r="F6" val="0.676279096356883" numFmtId="165"/>
      <inputCells r="D7" val="0.208011080912701" numFmtId="165"/>
      <inputCells r="E7" val="0" numFmtId="165"/>
      <inputCells r="F7" val="0.250575893344584" numFmtId="165"/>
      <inputCells r="D8" val="0.204104481408763" numFmtId="165"/>
      <inputCells r="E8" val="0" numFmtId="165"/>
      <inputCells r="F8" val="0.132313576493384" numFmtId="165"/>
      <inputCells r="D9" val="1.60935424394236" numFmtId="165"/>
      <inputCells r="E9" val="0.00406882066320963" numFmtId="165"/>
      <inputCells r="F9" val="4.73041103256618" numFmtId="165"/>
    </scenario>
    <scenario name="HolmesNewbury2" locked="1" count="28" user="Ali Santacruz" comment="Created by Ali Santacruz on 2/14/2013">
      <inputCells r="G3" val="0.871800975694437" numFmtId="165"/>
      <inputCells r="H3" val="0.146504926704112" numFmtId="165"/>
      <inputCells r="I3" val="0" numFmtId="165"/>
      <inputCells r="J3" val="0.0646369987598255" numFmtId="165"/>
      <inputCells r="G4" val="0.022411352616191" numFmtId="165"/>
      <inputCells r="H4" val="0.0316395564553798" numFmtId="165"/>
      <inputCells r="I4" val="0.270254545696424" numFmtId="165"/>
      <inputCells r="J4" val="0.00214226162970952" numFmtId="165"/>
      <inputCells r="G5" val="1.04272257527795" numFmtId="165"/>
      <inputCells r="H5" val="0.101445098868564" numFmtId="165"/>
      <inputCells r="I5" val="0.0221737919094841" numFmtId="165"/>
      <inputCells r="J5" val="1.13834705409772" numFmtId="165"/>
      <inputCells r="G6" val="7.79203326200219" numFmtId="165"/>
      <inputCells r="H6" val="0.0556888591418535" numFmtId="165"/>
      <inputCells r="I6" val="0" numFmtId="165"/>
      <inputCells r="J6" val="0" numFmtId="165"/>
      <inputCells r="G7" val="0.212824063086467" numFmtId="165"/>
      <inputCells r="H7" val="4.71912919133741" numFmtId="165"/>
      <inputCells r="I7" val="0" numFmtId="165"/>
      <inputCells r="J7" val="0" numFmtId="165"/>
      <inputCells r="G8" val="0.00614630903978966" numFmtId="165"/>
      <inputCells r="H8" val="0" numFmtId="165"/>
      <inputCells r="I8" val="0.603480224085226" numFmtId="165"/>
      <inputCells r="J8" val="0.196849821531935" numFmtId="165"/>
      <inputCells r="G9" val="0" numFmtId="165"/>
      <inputCells r="H9" val="0.261489548385343" numFmtId="165"/>
      <inputCells r="I9" val="1.56324094160649" numFmtId="165"/>
      <inputCells r="J9" val="30.9783738515324" numFmtId="165"/>
    </scenario>
    <scenario name="HolmesGeorgetown1" locked="1" count="28" user="Ali Santacruz" comment="Created by Ali Santacruz on 2/14/2013">
      <inputCells r="A3" val="2.48695651331356" numFmtId="165"/>
      <inputCells r="A4" val="17.0593703592683" numFmtId="165"/>
      <inputCells r="A5" val="42.8777606412252" numFmtId="165"/>
      <inputCells r="A6" val="9.88540203253862" numFmtId="165"/>
      <inputCells r="A7" val="9.79500644830202" numFmtId="165"/>
      <inputCells r="A8" val="1.66651163611464" numFmtId="165"/>
      <inputCells r="A9" val="16.2289923692377" numFmtId="165"/>
      <inputCells r="D3" val="1.13041099201601" numFmtId="165"/>
      <inputCells r="E3" val="0.00418646498161637" numFmtId="165"/>
      <inputCells r="F3" val="0.327263827045003" numFmtId="165"/>
      <inputCells r="D4" val="0" numFmtId="165"/>
      <inputCells r="E4" val="13.5839157793845" numFmtId="165"/>
      <inputCells r="F4" val="3.32352655069103" numFmtId="165"/>
      <inputCells r="D5" val="0.220374975823712" numFmtId="165"/>
      <inputCells r="E5" val="1.8883702615622" numFmtId="165"/>
      <inputCells r="F5" val="39.7298257510742" numFmtId="165"/>
      <inputCells r="D6" val="0.82825765218396" numFmtId="165"/>
      <inputCells r="E6" val="0.0398045028532486" numFmtId="165"/>
      <inputCells r="F6" val="0.892901399264142" numFmtId="165"/>
      <inputCells r="D7" val="0.42980968152665" numFmtId="165"/>
      <inputCells r="E7" val="0" numFmtId="165"/>
      <inputCells r="F7" val="0.515201704708845" numFmtId="165"/>
      <inputCells r="D8" val="0.00583313697263952" numFmtId="165"/>
      <inputCells r="E8" val="0.0066566386697613" numFmtId="165"/>
      <inputCells r="F8" val="0.11554602122823" numFmtId="165"/>
      <inputCells r="D9" val="0.0229272551563839" numFmtId="165"/>
      <inputCells r="E9" val="1.24257712530728" numFmtId="165"/>
      <inputCells r="F9" val="7.21277425413835" numFmtId="165"/>
    </scenario>
    <scenario name="HolmesGeorgetown2" locked="1" count="28" user="Ali Santacruz" comment="Created by Ali Santacruz on 2/14/2013">
      <inputCells r="G3" val="0.421328464856422" numFmtId="165"/>
      <inputCells r="H3" val="0.603766764414507" numFmtId="165"/>
      <inputCells r="I3" val="0" numFmtId="165"/>
      <inputCells r="J3" val="0" numFmtId="165"/>
      <inputCells r="G4" val="0.0850861544256766" numFmtId="165"/>
      <inputCells r="H4" val="0.0668418747671042" numFmtId="165"/>
      <inputCells r="I4" val="0" numFmtId="165"/>
      <inputCells r="J4" val="0" numFmtId="165"/>
      <inputCells r="G5" val="0.774597618764414" numFmtId="165"/>
      <inputCells r="H5" val="0.23049695336069" numFmtId="165"/>
      <inputCells r="I5" val="0.0340950806399722" numFmtId="165"/>
      <inputCells r="J5" val="0" numFmtId="165"/>
      <inputCells r="G6" val="7.9775629478409" numFmtId="165"/>
      <inputCells r="H6" val="0.146875530396373" numFmtId="165"/>
      <inputCells r="I6" val="0" numFmtId="165"/>
      <inputCells r="J6" val="0" numFmtId="165"/>
      <inputCells r="G7" val="0.065160097535544" numFmtId="165"/>
      <inputCells r="H7" val="8.78483496453098" numFmtId="165"/>
      <inputCells r="I7" val="0" numFmtId="165"/>
      <inputCells r="J7" val="0" numFmtId="165"/>
      <inputCells r="G8" val="0" numFmtId="165"/>
      <inputCells r="H8" val="0.00281986942440511" numFmtId="165"/>
      <inputCells r="I8" val="1.51102578289437" numFmtId="165"/>
      <inputCells r="J8" val="0.0246301869252311" numFmtId="165"/>
      <inputCells r="G9" val="0.298454791041811" numFmtId="165"/>
      <inputCells r="H9" val="0" numFmtId="165"/>
      <inputCells r="I9" val="0.886954375511576" numFmtId="165"/>
      <inputCells r="J9" val="6.56530456808227" numFmtId="165"/>
    </scenario>
    <scenario name="HolmesBillerica1" locked="1" count="28" user="Ali Santacruz" comment="Created by Ali Santacruz on 2/14/2013">
      <inputCells r="A3" val="1.37690039145612" numFmtId="165"/>
      <inputCells r="A4" val="14.2997563251212" numFmtId="165"/>
      <inputCells r="A5" val="33.9609303425474" numFmtId="165"/>
      <inputCells r="A6" val="15.4424886733714" numFmtId="165"/>
      <inputCells r="A7" val="20.125746836229" numFmtId="165"/>
      <inputCells r="A8" val="2.9188384070788" numFmtId="165"/>
      <inputCells r="A9" val="11.875339024196" numFmtId="165"/>
      <inputCells r="D3" val="0.729823060468589" numFmtId="165"/>
      <inputCells r="E3" val="0" numFmtId="165"/>
      <inputCells r="F3" val="0.0652803679493228" numFmtId="165"/>
      <inputCells r="D4" val="0" numFmtId="165"/>
      <inputCells r="E4" val="12.2018734804344" numFmtId="165"/>
      <inputCells r="F4" val="1.2007658470981" numFmtId="165"/>
      <inputCells r="D5" val="3.23341619634834" numFmtId="165"/>
      <inputCells r="E5" val="3.53479644295955" numFmtId="165"/>
      <inputCells r="F5" val="24.2328554517658" numFmtId="165"/>
      <inputCells r="D6" val="1.08807613520054" numFmtId="165"/>
      <inputCells r="E6" val="0.233837354478133" numFmtId="165"/>
      <inputCells r="F6" val="0.750341209102962" numFmtId="165"/>
      <inputCells r="D7" val="0.302627497380744" numFmtId="165"/>
      <inputCells r="E7" val="0" numFmtId="165"/>
      <inputCells r="F7" val="0.768584236392131" numFmtId="165"/>
      <inputCells r="D8" val="0" numFmtId="165"/>
      <inputCells r="E8" val="0" numFmtId="165"/>
      <inputCells r="F8" val="0.0491022092580241" numFmtId="165"/>
      <inputCells r="D9" val="0.31646738036595" numFmtId="165"/>
      <inputCells r="E9" val="0.671285835030067" numFmtId="165"/>
      <inputCells r="F9" val="5.86189063085024" numFmtId="165"/>
    </scenario>
    <scenario name="HolmesBillerica2" locked="1" count="28" user="Ali Santacruz" comment="Created by Ali Santacruz on 2/14/2013">
      <inputCells r="G3" val="0.440356165862175" numFmtId="165"/>
      <inputCells r="H3" val="0.141440797176037" numFmtId="165"/>
      <inputCells r="I3" val="0" numFmtId="165"/>
      <inputCells r="J3" val="0" numFmtId="165"/>
      <inputCells r="G4" val="0.754311845550171" numFmtId="165"/>
      <inputCells r="H4" val="0.0691477576905706" numFmtId="165"/>
      <inputCells r="I4" val="0.0736573943479191" numFmtId="165"/>
      <inputCells r="J4" val="0" numFmtId="165"/>
      <inputCells r="G5" val="1.94655679180249" numFmtId="165"/>
      <inputCells r="H5" val="0.628446309554551" numFmtId="165"/>
      <inputCells r="I5" val="0.384859150116724" numFmtId="165"/>
      <inputCells r="J5" val="0" numFmtId="165"/>
      <inputCells r="G6" val="12.9522022307746" numFmtId="165"/>
      <inputCells r="H6" val="0.418031743815222" numFmtId="165"/>
      <inputCells r="I6" val="0" numFmtId="165"/>
      <inputCells r="J6" val="0" numFmtId="165"/>
      <inputCells r="G7" val="0.0741294808930954" numFmtId="165"/>
      <inputCells r="H7" val="18.980405621563" numFmtId="165"/>
      <inputCells r="I7" val="0" numFmtId="165"/>
      <inputCells r="J7" val="0" numFmtId="165"/>
      <inputCells r="G8" val="0.0272941496235985" numFmtId="165"/>
      <inputCells r="H8" val="0.00340750934543537" numFmtId="165"/>
      <inputCells r="I8" val="2.50278151928417" numFmtId="165"/>
      <inputCells r="J8" val="0.336253019567577" numFmtId="165"/>
      <inputCells r="G9" val="0.232237058875737" numFmtId="165"/>
      <inputCells r="H9" val="0.00454531248009004" numFmtId="165"/>
      <inputCells r="I9" val="0.292604489986853" numFmtId="165"/>
      <inputCells r="J9" val="4.49630831660706" numFmtId="165"/>
    </scenario>
    <scenario name="HolmesMiddleton1" locked="1" count="28" user="Ali Santacruz" comment="Created by Ali Santacruz on 2/14/2013">
      <inputCells r="A3" val="2.15724506739899" numFmtId="165"/>
      <inputCells r="A4" val="17.0704234091757" numFmtId="165"/>
      <inputCells r="A5" val="35.299165718819" numFmtId="165"/>
      <inputCells r="A6" val="11.3216985347182" numFmtId="165"/>
      <inputCells r="A7" val="10.244986123012" numFmtId="165"/>
      <inputCells r="A8" val="5.45832902448061" numFmtId="165"/>
      <inputCells r="A9" val="18.4481521223954" numFmtId="165"/>
      <inputCells r="D3" val="1.42420442679408" numFmtId="165"/>
      <inputCells r="E3" val="0" numFmtId="165"/>
      <inputCells r="F3" val="0.118390172911671" numFmtId="165"/>
      <inputCells r="D4" val="0" numFmtId="165"/>
      <inputCells r="E4" val="10.6798816464337" numFmtId="165"/>
      <inputCells r="F4" val="6.10812215544487" numFmtId="165"/>
      <inputCells r="D5" val="0" numFmtId="165"/>
      <inputCells r="E5" val="2.28452370306853" numFmtId="165"/>
      <inputCells r="F5" val="31.8099632205803" numFmtId="165"/>
      <inputCells r="D6" val="1.04952615394452" numFmtId="165"/>
      <inputCells r="E6" val="0.163425779644254" numFmtId="165"/>
      <inputCells r="F6" val="0.563673977056125" numFmtId="165"/>
      <inputCells r="D7" val="1.71172661348215" numFmtId="165"/>
      <inputCells r="E7" val="0.134694052057561" numFmtId="165"/>
      <inputCells r="F7" val="0.617450715495646" numFmtId="165"/>
      <inputCells r="D8" val="0" numFmtId="165"/>
      <inputCells r="E8" val="0.00463632837842947" numFmtId="165"/>
      <inputCells r="F8" val="0.0698656784285557" numFmtId="165"/>
      <inputCells r="D9" val="0.0165504640438574" numFmtId="165"/>
      <inputCells r="E9" val="0.242247566703048" numFmtId="165"/>
      <inputCells r="F9" val="6.7573180521348" numFmtId="165"/>
    </scenario>
    <scenario name="HolmesMiddleton2" locked="1" count="28" user="Ali Santacruz" comment="Created by Ali Santacruz on 2/14/2013">
      <inputCells r="G3" val="0.580861977611476" numFmtId="165"/>
      <inputCells r="H3" val="0.0337884900817558" numFmtId="165"/>
      <inputCells r="I3" val="0" numFmtId="165"/>
      <inputCells r="J3" val="0" numFmtId="165"/>
      <inputCells r="G4" val="0.0201377463161954" numFmtId="165"/>
      <inputCells r="H4" val="0.0402754916828806" numFmtId="165"/>
      <inputCells r="I4" val="0.0653248827241281" numFmtId="165"/>
      <inputCells r="J4" val="0.156681486573926" numFmtId="165"/>
      <inputCells r="G5" val="0.966879778831749" numFmtId="165"/>
      <inputCells r="H5" val="0.134583222056967" numFmtId="165"/>
      <inputCells r="I5" val="0" numFmtId="165"/>
      <inputCells r="J5" val="0.103215794281463" numFmtId="165"/>
      <inputCells r="G6" val="8.69300021307964" numFmtId="165"/>
      <inputCells r="H6" val="0.606399670907244" numFmtId="165"/>
      <inputCells r="I6" val="0" numFmtId="165"/>
      <inputCells r="J6" val="0.245672740086419" numFmtId="165"/>
      <inputCells r="G7" val="0.370552811113465" numFmtId="165"/>
      <inputCells r="H7" val="7.41056193086321" numFmtId="165"/>
      <inputCells r="I7" val="0" numFmtId="165"/>
      <inputCells r="J7" val="0" numFmtId="165"/>
      <inputCells r="G8" val="0.0342913346683442" numFmtId="165"/>
      <inputCells r="H8" val="0" numFmtId="165"/>
      <inputCells r="I8" val="4.8618172618102" numFmtId="165"/>
      <inputCells r="J8" val="0.487718421195073" numFmtId="165"/>
      <inputCells r="G9" val="0.016451949370128" numFmtId="165"/>
      <inputCells r="H9" val="0" numFmtId="165"/>
      <inputCells r="I9" val="0.612958259188672" numFmtId="165"/>
      <inputCells r="J9" val="10.8026258309549" numFmtId="165"/>
    </scenario>
    <scenario name="HolmesIpswich1" locked="1" count="28" user="Ali Santacruz" comment="Created by Ali Santacruz on 2/14/2013">
      <inputCells r="A3" val="7.80569874096353" numFmtId="165"/>
      <inputCells r="A4" val="9.2306134308791" numFmtId="165"/>
      <inputCells r="A5" val="34.2316815657518" numFmtId="165"/>
      <inputCells r="A6" val="9.39363258967481" numFmtId="165"/>
      <inputCells r="A7" val="6.09903815432646" numFmtId="165"/>
      <inputCells r="A8" val="2.41874398221745" numFmtId="165"/>
      <inputCells r="A9" val="30.8205915361868" numFmtId="165"/>
      <inputCells r="D3" val="5.78332095323059" numFmtId="165"/>
      <inputCells r="E3" val="0.00449836764556917" numFmtId="165"/>
      <inputCells r="F3" val="0.547359167333399" numFmtId="165"/>
      <inputCells r="D4" val="0.108557900974283" numFmtId="165"/>
      <inputCells r="E4" val="5.33342375591454" numFmtId="165"/>
      <inputCells r="F4" val="3.24488928633268" numFmtId="165"/>
      <inputCells r="D5" val="0.353394198033933" numFmtId="165"/>
      <inputCells r="E5" val="5.31063313323454" numFmtId="165"/>
      <inputCells r="F5" val="25.5177098199777" numFmtId="165"/>
      <inputCells r="D6" val="1.96728889115109" numFmtId="165"/>
      <inputCells r="E6" val="0.208622436964075" numFmtId="165"/>
      <inputCells r="F6" val="0.311347488726173" numFmtId="165"/>
      <inputCells r="D7" val="0.305755202912323" numFmtId="165"/>
      <inputCells r="E7" val="0.131555090140754" numFmtId="165"/>
      <inputCells r="F7" val="0.140938249398004" numFmtId="165"/>
      <inputCells r="D8" val="0.00695264575935724" numFmtId="165"/>
      <inputCells r="E8" val="0" numFmtId="165"/>
      <inputCells r="F8" val="0.0634372942172938" numFmtId="165"/>
      <inputCells r="D9" val="1.47870231968186" numFmtId="165"/>
      <inputCells r="E9" val="0" numFmtId="165"/>
      <inputCells r="F9" val="5.8620965729984" numFmtId="165"/>
    </scenario>
    <scenario name="HolmesIpswich2" locked="1" count="28" user="Ali Santacruz" comment="Created by Ali Santacruz on 2/14/2013">
      <inputCells r="G3" val="0.270186734320263" numFmtId="165"/>
      <inputCells r="H3" val="0.50697949528065" numFmtId="165"/>
      <inputCells r="I3" val="0.0316952890412042" numFmtId="165"/>
      <inputCells r="J3" val="0.661658734111858" numFmtId="165"/>
      <inputCells r="G4" val="0.261648334487397" numFmtId="165"/>
      <inputCells r="H4" val="0.0172142395093402" numFmtId="165"/>
      <inputCells r="I4" val="0" numFmtId="165"/>
      <inputCells r="J4" val="0.264879913660861" numFmtId="165"/>
      <inputCells r="G5" val="1.72704060701101" numFmtId="165"/>
      <inputCells r="H5" val="0.10297592769472" numFmtId="165"/>
      <inputCells r="I5" val="0.0901384298985742" numFmtId="165"/>
      <inputCells r="J5" val="1.12978944990131" numFmtId="165"/>
      <inputCells r="G6" val="6.35792470509472" numFmtId="165"/>
      <inputCells r="H6" val="0.54446398689228" numFmtId="165"/>
      <inputCells r="I6" val="0" numFmtId="165"/>
      <inputCells r="J6" val="0.00398508084646989" numFmtId="165"/>
      <inputCells r="G7" val="0.10311783773628" numFmtId="165"/>
      <inputCells r="H7" val="5.4176717741391" numFmtId="165"/>
      <inputCells r="I7" val="0" numFmtId="165"/>
      <inputCells r="J7" val="0" numFmtId="165"/>
      <inputCells r="G8" val="0" numFmtId="165"/>
      <inputCells r="H8" val="0" numFmtId="165"/>
      <inputCells r="I8" val="2.18526424612187" numFmtId="165"/>
      <inputCells r="J8" val="0.163089796118938" numFmtId="165"/>
      <inputCells r="G9" val="0" numFmtId="165"/>
      <inputCells r="H9" val="0.228277169428271" numFmtId="165"/>
      <inputCells r="I9" val="1.23905116169478" numFmtId="165"/>
      <inputCells r="J9" val="22.0124643123835" numFmtId="165"/>
    </scenario>
    <scenario name="HolmesLynnfield1" locked="1" count="28" user="Ali Santacruz" comment="Created by Ali Santacruz on 2/14/2013_x000a_Modified by Ali Santacruz on 2/14/2013">
      <inputCells r="A3" val="2.70537056187751" numFmtId="165"/>
      <inputCells r="A4" val="17.6932740244729" numFmtId="165"/>
      <inputCells r="A5" val="29.8826535474436" numFmtId="165"/>
      <inputCells r="A6" val="11.822460119221" numFmtId="165"/>
      <inputCells r="A7" val="15.4465547954238" numFmtId="165"/>
      <inputCells r="A8" val="4.31062205641672" numFmtId="165"/>
      <inputCells r="A9" val="18.1390648951445" numFmtId="165"/>
      <inputCells r="D3" val="0.421838962544188" numFmtId="165"/>
      <inputCells r="E3" val="0" numFmtId="165"/>
      <inputCells r="F3" val="1.1457067645348" numFmtId="165"/>
      <inputCells r="D4" val="0" numFmtId="165"/>
      <inputCells r="E4" val="11.0313290922749" numFmtId="165"/>
      <inputCells r="F4" val="6.18987698750638" numFmtId="165"/>
      <inputCells r="D5" val="0.082082965440344" numFmtId="165"/>
      <inputCells r="E5" val="2.29408101920953" numFmtId="165"/>
      <inputCells r="F5" val="25.9401790218917" numFmtId="165"/>
      <inputCells r="D6" val="0.0623292965910384" numFmtId="165"/>
      <inputCells r="E6" val="0.183904935498341" numFmtId="165"/>
      <inputCells r="F6" val="2.38263230628065" numFmtId="165"/>
      <inputCells r="D7" val="0.0246863438458779" numFmtId="165"/>
      <inputCells r="E7" val="0.066477230997139" numFmtId="165"/>
      <inputCells r="F7" val="0.719876840609342" numFmtId="165"/>
      <inputCells r="D8" val="0" numFmtId="165"/>
      <inputCells r="E8" val="0.0195699778560379" numFmtId="165"/>
      <inputCells r="F8" val="0.0479324209205529" numFmtId="165"/>
      <inputCells r="D9" val="0.807342837383219" numFmtId="165"/>
      <inputCells r="E9" val="0.42611870062761" numFmtId="165"/>
      <inputCells r="F9" val="11.6689799112149" numFmtId="165"/>
    </scenario>
    <scenario name="HolmesLynnfield2" locked="1" count="28" user="Ali Santacruz" comment="Created by Ali Santacruz on 2/14/2013">
      <inputCells r="G3" val="0.795619715458483" numFmtId="165"/>
      <inputCells r="H3" val="0.342205119340034" numFmtId="165"/>
      <inputCells r="I3" val="0" numFmtId="165"/>
      <inputCells r="J3" val="0" numFmtId="165"/>
      <inputCells r="G4" val="0.370002064321212" numFmtId="165"/>
      <inputCells r="H4" val="0.102065880370362" numFmtId="165"/>
      <inputCells r="I4" val="0" numFmtId="165"/>
      <inputCells r="J4" val="0" numFmtId="165"/>
      <inputCells r="G5" val="1.44774625757592" numFmtId="165"/>
      <inputCells r="H5" val="0.118564283326106" numFmtId="165"/>
      <inputCells r="I5" val="0" numFmtId="165"/>
      <inputCells r="J5" val="0" numFmtId="165"/>
      <inputCells r="G6" val="8.99230793132216" numFmtId="165"/>
      <inputCells r="H6" val="0.201285649528841" numFmtId="165"/>
      <inputCells r="I6" val="0" numFmtId="165"/>
      <inputCells r="J6" val="0" numFmtId="165"/>
      <inputCells r="G7" val="0.204981571644523" numFmtId="165"/>
      <inputCells r="H7" val="14.4305328083269" numFmtId="165"/>
      <inputCells r="I7" val="0" numFmtId="165"/>
      <inputCells r="J7" val="0" numFmtId="165"/>
      <inputCells r="G8" val="0.00901362540497479" numFmtId="165"/>
      <inputCells r="H8" val="0" numFmtId="165"/>
      <inputCells r="I8" val="4.22846914499152" numFmtId="165"/>
      <inputCells r="J8" val="0.00563688724362645" numFmtId="165"/>
      <inputCells r="G9" val="0" numFmtId="165"/>
      <inputCells r="H9" val="0" numFmtId="165"/>
      <inputCells r="I9" val="0.0500674050151032" numFmtId="165"/>
      <inputCells r="J9" val="5.18655604090367" numFmtId="165"/>
    </scenario>
    <scenario name="HolmesWenham1" locked="1" count="28" user="Ali Santacruz" comment="Created by Ali Santacruz on 2/14/2013">
      <inputCells r="A3" val="0.557358956032128" numFmtId="165"/>
      <inputCells r="A4" val="15.2033256246638" numFmtId="165"/>
      <inputCells r="A5" val="32.6481888294117" numFmtId="165"/>
      <inputCells r="A6" val="13.7048799658044" numFmtId="165"/>
      <inputCells r="A7" val="7.94936687909574" numFmtId="165"/>
      <inputCells r="A8" val="5.74077566861046" numFmtId="165"/>
      <inputCells r="A9" val="24.1961040763817" numFmtId="165"/>
      <inputCells r="D3" val="0.48370476737179" numFmtId="165"/>
      <inputCells r="E3" val="0.000495254090880736" numFmtId="165"/>
      <inputCells r="F3" val="0.0407296965843192" numFmtId="165"/>
      <inputCells r="D4" val="0.05121644994371" numFmtId="165"/>
      <inputCells r="E4" val="13.749050761757" numFmtId="165"/>
      <inputCells r="F4" val="1.25663592400679" numFmtId="165"/>
      <inputCells r="D5" val="0.813123113549691" numFmtId="165"/>
      <inputCells r="E5" val="1.66058529090498" numFmtId="165"/>
      <inputCells r="F5" val="26.3905423650178" numFmtId="165"/>
      <inputCells r="D6" val="3.76034390284763" numFmtId="165"/>
      <inputCells r="E6" val="0.338581453012434" numFmtId="165"/>
      <inputCells r="F6" val="0.801207187455467" numFmtId="165"/>
      <inputCells r="D7" val="1.6968399870417" numFmtId="165"/>
      <inputCells r="E7" val="0.0197627252753293" numFmtId="165"/>
      <inputCells r="F7" val="0.302638249467083" numFmtId="165"/>
      <inputCells r="D8" val="0.0103190374386281" numFmtId="165"/>
      <inputCells r="E8" val="0" numFmtId="165"/>
      <inputCells r="F8" val="0.0291361057553849" numFmtId="165"/>
      <inputCells r="D9" val="0.166039714681092" numFmtId="165"/>
      <inputCells r="E9" val="1.78998411244072" numFmtId="165"/>
      <inputCells r="F9" val="12.6415060831331" numFmtId="165"/>
    </scenario>
    <scenario name="HolmesWenham2" locked="1" count="28" user="Ali Santacruz" comment="Created by Ali Santacruz on 2/14/2013">
      <inputCells r="G3" val="0.0284341883166307" numFmtId="165"/>
      <inputCells r="H3" val="0.00399504966850801" numFmtId="165"/>
      <inputCells r="I3" val="0" numFmtId="165"/>
      <inputCells r="J3" val="0" numFmtId="165"/>
      <inputCells r="G4" val="0.141290370042775" numFmtId="165"/>
      <inputCells r="H4" val="0.00513211891349272" numFmtId="165"/>
      <inputCells r="I4" val="0" numFmtId="165"/>
      <inputCells r="J4" val="0" numFmtId="165"/>
      <inputCells r="G5" val="2.21001031179448" numFmtId="165"/>
      <inputCells r="H5" val="0.389392024872049" numFmtId="165"/>
      <inputCells r="I5" val="0" numFmtId="165"/>
      <inputCells r="J5" val="1.18453572327275" numFmtId="165"/>
      <inputCells r="G6" val="8.56634083276" numFmtId="165"/>
      <inputCells r="H6" val="0.238406589728922" numFmtId="165"/>
      <inputCells r="I6" val="0" numFmtId="165"/>
      <inputCells r="J6" val="0" numFmtId="165"/>
      <inputCells r="G7" val="0.2242070853671" numFmtId="165"/>
      <inputCells r="H7" val="5.70591883194453" numFmtId="165"/>
      <inputCells r="I7" val="0" numFmtId="165"/>
      <inputCells r="J7" val="0" numFmtId="165"/>
      <inputCells r="G8" val="0" numFmtId="165"/>
      <inputCells r="H8" val="0" numFmtId="165"/>
      <inputCells r="I8" val="5.70132052541644" numFmtId="165"/>
      <inputCells r="J8" val="0" numFmtId="165"/>
      <inputCells r="G9" val="0.105969688298213" numFmtId="165"/>
      <inputCells r="H9" val="0.416998937569863" numFmtId="165"/>
      <inputCells r="I9" val="1.01985556445243" numFmtId="165"/>
      <inputCells r="J9" val="8.05574997580633" numFmtId="165"/>
    </scenario>
    <scenario name="HolmesReading1" locked="1" count="28" user="Ali Santacruz" comment="Created by Ali Santacruz on 2/14/2013">
      <inputCells r="A3" val="4.02435769230747" numFmtId="165"/>
      <inputCells r="A4" val="10.5462433074299" numFmtId="165"/>
      <inputCells r="A5" val="21.7703713295589" numFmtId="165"/>
      <inputCells r="A6" val="16.6034725198797" numFmtId="165"/>
      <inputCells r="A7" val="21.0591275103316" numFmtId="165"/>
      <inputCells r="A8" val="0.179464368686918" numFmtId="165"/>
      <inputCells r="A9" val="25.8169632718056" numFmtId="165"/>
      <inputCells r="D3" val="1.55746320177085" numFmtId="165"/>
      <inputCells r="E3" val="0" numFmtId="165"/>
      <inputCells r="F3" val="0.345732977000986" numFmtId="165"/>
      <inputCells r="D4" val="0" numFmtId="165"/>
      <inputCells r="E4" val="7.85214186770434" numFmtId="165"/>
      <inputCells r="F4" val="1.41808954980812" numFmtId="165"/>
      <inputCells r="D5" val="0" numFmtId="165"/>
      <inputCells r="E5" val="2.05196136070167" numFmtId="165"/>
      <inputCells r="F5" val="16.6709026655053" numFmtId="165"/>
      <inputCells r="D6" val="0.427895265234548" numFmtId="165"/>
      <inputCells r="E6" val="0.428842126833625" numFmtId="165"/>
      <inputCells r="F6" val="3.70007603495966" numFmtId="165"/>
      <inputCells r="D7" val="1.07556800741178" numFmtId="165"/>
      <inputCells r="E7" val="0.108528012473955" numFmtId="165"/>
      <inputCells r="F7" val="0.516893176445103" numFmtId="165"/>
      <inputCells r="D8" val="0.0166172486359184" numFmtId="165"/>
      <inputCells r="E8" val="0.00581859253987354" numFmtId="165"/>
      <inputCells r="F8" val="0.0212603034131803" numFmtId="165"/>
      <inputCells r="D9" val="0" numFmtId="165"/>
      <inputCells r="E9" val="0.952104995903923" numFmtId="165"/>
      <inputCells r="F9" val="13.7708709751599" numFmtId="165"/>
    </scenario>
    <scenario name="HolmesReading2" locked="1" count="28" user="Ali Santacruz" comment="Created by Ali Santacruz on 2/14/2013">
      <inputCells r="G3" val="1.67121665633793" numFmtId="165"/>
      <inputCells r="H3" val="0.449944857197705" numFmtId="165"/>
      <inputCells r="I3" val="0" numFmtId="165"/>
      <inputCells r="J3" val="0" numFmtId="165"/>
      <inputCells r="G4" val="1.07439932405789" numFmtId="165"/>
      <inputCells r="H4" val="0.201612565859557" numFmtId="165"/>
      <inputCells r="I4" val="0" numFmtId="165"/>
      <inputCells r="J4" val="0" numFmtId="165"/>
      <inputCells r="G5" val="2.94401086070066" numFmtId="165"/>
      <inputCells r="H5" val="0.103496442651218" numFmtId="165"/>
      <inputCells r="I5" val="0" numFmtId="165"/>
      <inputCells r="J5" val="0" numFmtId="165"/>
      <inputCells r="G6" val="11.2899446942332" numFmtId="165"/>
      <inputCells r="H6" val="0.756714398618654" numFmtId="165"/>
      <inputCells r="I6" val="0" numFmtId="165"/>
      <inputCells r="J6" val="0" numFmtId="165"/>
      <inputCells r="G7" val="0.268093522817308" numFmtId="165"/>
      <inputCells r="H7" val="19.0900447911834" numFmtId="165"/>
      <inputCells r="I7" val="0" numFmtId="165"/>
      <inputCells r="J7" val="0" numFmtId="165"/>
      <inputCells r="G8" val="0" numFmtId="165"/>
      <inputCells r="H8" val="0" numFmtId="165"/>
      <inputCells r="I8" val="0.0831549227224252" numFmtId="165"/>
      <inputCells r="J8" val="0.0526133013755205" numFmtId="165"/>
      <inputCells r="G9" val="0.0230752527681663" numFmtId="165"/>
      <inputCells r="H9" val="0" numFmtId="165"/>
      <inputCells r="I9" val="0" numFmtId="165"/>
      <inputCells r="J9" val="11.0709120479736" numFmtId="165"/>
    </scenario>
    <scenario name="Blank" count="29" user="Robert Pontius" comment="Created by Robert Pontius on 4/1/2013_x000a_This scenario makes blanks in entries._x000a_Use this scenario to clear entries before entering a new scenario.">
      <inputCells r="A1" val="Census"/>
      <inputCells r="B1" val="Domain"/>
      <inputCells r="D1" val="Reference"/>
      <inputCells r="C2" val="Change"/>
      <inputCells r="B3" val="Comparison"/>
      <inputCells r="A3" val=""/>
      <inputCells r="A4" val=""/>
      <inputCells r="A5" val=""/>
      <inputCells r="A6" val=""/>
      <inputCells r="C3" val="Category1"/>
      <inputCells r="D3" val=""/>
      <inputCells r="E3" val=""/>
      <inputCells r="F3" val=""/>
      <inputCells r="G3" val=""/>
      <inputCells r="C4" val="Category2"/>
      <inputCells r="D4" val=""/>
      <inputCells r="E4" val=""/>
      <inputCells r="F4" val=""/>
      <inputCells r="G4" val=""/>
      <inputCells r="C5" val="Category3"/>
      <inputCells r="D5" val=""/>
      <inputCells r="E5" val=""/>
      <inputCells r="F5" val=""/>
      <inputCells r="G5" val=""/>
      <inputCells r="C6" val="Category4"/>
      <inputCells r="D6" val=""/>
      <inputCells r="E6" val=""/>
      <inputCells r="F6" val=""/>
      <inputCells r="G6" val=""/>
    </scenario>
    <scenario name="ExampleOfErrorForCensus" count="29" user="Robert Pontius" comment="Created by Robert Pontius on 4/1/2013._x000a_This scenario illustrates error analysis for a census.">
      <inputCells r="A1" val="Census"/>
      <inputCells r="B1" val="Domain"/>
      <inputCells r="D1" val="Reference"/>
      <inputCells r="C2" val="Error"/>
      <inputCells r="B3" val="Comparison"/>
      <inputCells r="A3" val=""/>
      <inputCells r="A4" val=""/>
      <inputCells r="A5" val=""/>
      <inputCells r="A6" val=""/>
      <inputCells r="C3" val="Category1"/>
      <inputCells r="D3" val="40" numFmtId="1"/>
      <inputCells r="E3" val="10" numFmtId="1"/>
      <inputCells r="F3" val=""/>
      <inputCells r="G3" val=""/>
      <inputCells r="C4" val="Category2"/>
      <inputCells r="D4" val="20" numFmtId="1"/>
      <inputCells r="E4" val="30" numFmtId="1"/>
      <inputCells r="F4" val=""/>
      <inputCells r="G4" val=""/>
      <inputCells r="C5" val=""/>
      <inputCells r="D5" val=""/>
      <inputCells r="E5" val=""/>
      <inputCells r="F5" val=""/>
      <inputCells r="G5" val=""/>
      <inputCells r="C6" val=""/>
      <inputCells r="D6" val=""/>
      <inputCells r="E6" val=""/>
      <inputCells r="F6" val=""/>
      <inputCells r="G6" val=""/>
    </scenario>
    <scenario name="ExampleOfErrorForSample" count="29" user="Robert Pontius" comment="Created by Robert Pontius on 4/1/2013._x000a_This scenario illustrates error analysis for a sample, where the stratified sample has 50 observations in each category, while the population has twice as much area in category 2 as category 1._x000a_">
      <inputCells r="A1" val="Sample"/>
      <inputCells r="B1" val="Domain"/>
      <inputCells r="D1" val="Reference"/>
      <inputCells r="C2" val="Error"/>
      <inputCells r="B3" val="Comparison"/>
      <inputCells r="A3" val="2000" numFmtId="1"/>
      <inputCells r="A4" val="8000" numFmtId="1"/>
      <inputCells r="A5" val=""/>
      <inputCells r="A6" val=""/>
      <inputCells r="C3" val="Category1"/>
      <inputCells r="D3" val="40" numFmtId="1"/>
      <inputCells r="E3" val="10" numFmtId="1"/>
      <inputCells r="F3" val=""/>
      <inputCells r="G3" val=""/>
      <inputCells r="C4" val="Category2"/>
      <inputCells r="D4" val="20" numFmtId="1"/>
      <inputCells r="E4" val="30" numFmtId="1"/>
      <inputCells r="F4" val=""/>
      <inputCells r="G4" val=""/>
      <inputCells r="C5" val=""/>
      <inputCells r="D5" val=""/>
      <inputCells r="E5" val=""/>
      <inputCells r="F5" val=""/>
      <inputCells r="G5" val=""/>
      <inputCells r="C6" val=""/>
      <inputCells r="D6" val=""/>
      <inputCells r="E6" val=""/>
      <inputCells r="F6" val=""/>
      <inputCells r="G6" val=""/>
    </scenario>
    <scenario name="ExcMulleretal2012" count="29" user="Ali Santacruz" comment="Created by Ali Santacruz on 5/6/2013">
      <inputCells r="A1" val="Sample"/>
      <inputCells r="B1" val="Muller et al 2012"/>
      <inputCells r="D1" val="Reference"/>
      <inputCells r="C2" val="Error"/>
      <inputCells r="B3" val="Comparison"/>
      <inputCells r="A3" val="1617600000" numFmtId="1"/>
      <inputCells r="A4" val="569600000" numFmtId="1"/>
      <inputCells r="A5" val="827200000" numFmtId="1"/>
      <inputCells r="A6" val=""/>
      <inputCells r="C3" val="Mechanized agriculture"/>
      <inputCells r="D3" val="129" numFmtId="1"/>
      <inputCells r="E3" val="3" numFmtId="1"/>
      <inputCells r="F3" val="9" numFmtId="1"/>
      <inputCells r="G3" val=""/>
      <inputCells r="C4" val="Small-scale agriculture"/>
      <inputCells r="D4" val="3" numFmtId="1"/>
      <inputCells r="E4" val="139" numFmtId="1"/>
      <inputCells r="F4" val="8" numFmtId="1"/>
      <inputCells r="G4" val=""/>
      <inputCells r="C5" val="Cattle ranching"/>
      <inputCells r="D5" val="18" numFmtId="1"/>
      <inputCells r="E5" val="8" numFmtId="1"/>
      <inputCells r="F5" val="133" numFmtId="1"/>
      <inputCells r="G5" val=""/>
      <inputCells r="C6" val=""/>
      <inputCells r="D6" val=""/>
      <inputCells r="E6" val=""/>
      <inputCells r="F6" val=""/>
      <inputCells r="G6" val=""/>
    </scenario>
    <scenario name="ExcGinerandRogan2012" count="29" user="Ali Santacruz" comment="Created by Ali Santacruz on 5/6/2013">
      <inputCells r="A1" val="Census"/>
      <inputCells r="B1" val="Giner and Rogan 2012"/>
      <inputCells r="D1" val="H-resolution"/>
      <inputCells r="C2" val="Error"/>
      <inputCells r="B3" val="Landsat"/>
      <inputCells r="A3" val=""/>
      <inputCells r="A4" val=""/>
      <inputCells r="A5" val=""/>
      <inputCells r="A6" val=""/>
      <inputCells r="C3" val="Forest"/>
      <inputCells r="D3" val="38" numFmtId="1"/>
      <inputCells r="E3" val="14" numFmtId="1"/>
      <inputCells r="F3" val=""/>
      <inputCells r="G3" val=""/>
      <inputCells r="C4" val="Non-forest"/>
      <inputCells r="D4" val="10" numFmtId="1"/>
      <inputCells r="E4" val="38" numFmtId="1"/>
      <inputCells r="F4" val=""/>
      <inputCells r="G4" val=""/>
      <inputCells r="C5" val=""/>
      <inputCells r="D5" val=""/>
      <inputCells r="E5" val=""/>
      <inputCells r="F5" val=""/>
      <inputCells r="G5" val=""/>
      <inputCells r="C6" val=""/>
      <inputCells r="D6" val=""/>
      <inputCells r="E6" val=""/>
      <inputCells r="F6" val=""/>
      <inputCells r="G6" val=""/>
    </scenario>
    <scenario name="ExcLietal2012_T1" count="29" user="Ali Santacruz" comment="Created by Ali Santacruz on 5/6/2013_x000a_Modified by Ali Santacruz on 5/6/2013">
      <inputCells r="A1" val="Census"/>
      <inputCells r="B1" val="Li et al 2012"/>
      <inputCells r="D1" val="Reality"/>
      <inputCells r="C2" val="Error"/>
      <inputCells r="B3" val="Calibration"/>
      <inputCells r="A3" val=""/>
      <inputCells r="A4" val=""/>
      <inputCells r="A5" val=""/>
      <inputCells r="A6" val=""/>
      <inputCells r="C3" val="Change"/>
      <inputCells r="D3" val="5.03" numFmtId="1"/>
      <inputCells r="E3" val="2.78" numFmtId="1"/>
      <inputCells r="F3" val=""/>
      <inputCells r="G3" val=""/>
      <inputCells r="C4" val="Persistence"/>
      <inputCells r="D4" val="2.78" numFmtId="1"/>
      <inputCells r="E4" val="89.41" numFmtId="1"/>
      <inputCells r="F4" val=""/>
      <inputCells r="G4" val=""/>
      <inputCells r="C5" val=""/>
      <inputCells r="D5" val=""/>
      <inputCells r="E5" val=""/>
      <inputCells r="F5" val=""/>
      <inputCells r="G5" val=""/>
      <inputCells r="C6" val=""/>
      <inputCells r="D6" val=""/>
      <inputCells r="E6" val=""/>
      <inputCells r="F6" val=""/>
      <inputCells r="G6" val=""/>
    </scenario>
    <scenario name="ExcLietal2012_T2" count="29" user="Ali Santacruz" comment="Created by Ali Santacruz on 5/6/2013_x000a_Modified by Ali Santacruz on 5/6/2013">
      <inputCells r="A1" val="Census"/>
      <inputCells r="B1" val="Li et al 2012"/>
      <inputCells r="D1" val="Reality"/>
      <inputCells r="C2" val="Error"/>
      <inputCells r="B3" val="Validation"/>
      <inputCells r="A3" val=""/>
      <inputCells r="A4" val=""/>
      <inputCells r="A5" val=""/>
      <inputCells r="A6" val=""/>
      <inputCells r="C3" val="Change"/>
      <inputCells r="D3" val="2.38" numFmtId="1"/>
      <inputCells r="E3" val="3.15" numFmtId="1"/>
      <inputCells r="F3" val=""/>
      <inputCells r="G3" val=""/>
      <inputCells r="C4" val="Persistence"/>
      <inputCells r="D4" val="3.15" numFmtId="1"/>
      <inputCells r="E4" val="91.32" numFmtId="1"/>
      <inputCells r="F4" val=""/>
      <inputCells r="G4" val=""/>
      <inputCells r="C5" val=""/>
      <inputCells r="D5" val=""/>
      <inputCells r="E5" val=""/>
      <inputCells r="F5" val=""/>
      <inputCells r="G5" val=""/>
      <inputCells r="C6" val=""/>
      <inputCells r="D6" val=""/>
      <inputCells r="E6" val=""/>
      <inputCells r="F6" val=""/>
      <inputCells r="G6" val=""/>
    </scenario>
    <scenario name="ExcPiquerRodriguezetal2012_1" count="29" user="Ali Santacruz" comment="Created by Ali Santacruz on 5/6/2013_x000a_Modified by Ali Santacruz on 5/6/2013">
      <inputCells r="A1" val="Census"/>
      <inputCells r="B1" val="Piquer-Rodriguez et al 2012"/>
      <inputCells r="D1" val="2007"/>
      <inputCells r="C2" val="Change"/>
      <inputCells r="B3" val="1999" numFmtId="1"/>
      <inputCells r="A3" val=""/>
      <inputCells r="A4" val=""/>
      <inputCells r="A5" val=""/>
      <inputCells r="A6" val=""/>
      <inputCells r="C3" val="Urban"/>
      <inputCells r="D3" val="0.8927" numFmtId="1"/>
      <inputCells r="E3" val="0.053" numFmtId="1"/>
      <inputCells r="F3" val="0.0286" numFmtId="1"/>
      <inputCells r="G3" val="0.0014" numFmtId="1"/>
      <inputCells r="C4" val="Agriculture"/>
      <inputCells r="D4" val="0.0097" numFmtId="1"/>
      <inputCells r="E4" val="0.9085" numFmtId="1"/>
      <inputCells r="F4" val="0.0572" numFmtId="1"/>
      <inputCells r="G4" val="0.0021" numFmtId="1"/>
      <inputCells r="C5" val="Vegetation"/>
      <inputCells r="D5" val="0.0064" numFmtId="1"/>
      <inputCells r="E5" val="0.0673" numFmtId="1"/>
      <inputCells r="F5" val="0.905" numFmtId="1"/>
      <inputCells r="G5" val="0.001" numFmtId="1"/>
      <inputCells r="C6" val="Freshwater"/>
      <inputCells r="D6" val="0.0014" numFmtId="1"/>
      <inputCells r="E6" val="0.01" numFmtId="1"/>
      <inputCells r="F6" val="0.0867" numFmtId="1"/>
      <inputCells r="G6" val="0.9018" numFmtId="1"/>
    </scenario>
    <scenario name="ExcPiquerRodriguezetal2012_2" count="10" user="Ali Santacruz" comment="Created by Ali Santacruz on 5/6/2013">
      <inputCells r="C7" val="Greenhouses"/>
      <inputCells r="D7" val="0.0123" numFmtId="1"/>
      <inputCells r="E7" val="0.0916" numFmtId="1"/>
      <inputCells r="F7" val="0.019" numFmtId="1"/>
      <inputCells r="G7" val="0.0003" numFmtId="1"/>
      <inputCells r="H7" val="0.8768" numFmtId="1"/>
      <inputCells r="H3" val="0.0243" numFmtId="1"/>
      <inputCells r="H4" val="0.0225" numFmtId="1"/>
      <inputCells r="H5" val="0.0203" numFmtId="1"/>
      <inputCells r="H6" val="0" numFmtId="1"/>
    </scenario>
    <scenario name="ExcMemarianetal2012_1" count="25" user="Ali Santacruz" comment="Created by Ali Santacruz on 5/6/2013">
      <inputCells r="A3" val=""/>
      <inputCells r="A4" val=""/>
      <inputCells r="A5" val=""/>
      <inputCells r="A6" val=""/>
      <inputCells r="A7" val=""/>
      <inputCells r="A8" val=""/>
      <inputCells r="A9" val=""/>
      <inputCells r="A10" val=""/>
      <inputCells r="A11" val=""/>
      <inputCells r="A12" val=""/>
      <inputCells r="C3" val="Agriculture"/>
      <inputCells r="C4" val="Bare_land"/>
      <inputCells r="C5" val="Forest"/>
      <inputCells r="C6" val="Grassland"/>
      <inputCells r="C7" val="Marshland"/>
      <inputCells r="C8" val="Mining"/>
      <inputCells r="C9" val="Oil_palm"/>
      <inputCells r="C10" val="Rubber"/>
      <inputCells r="C11" val="Urban_area"/>
      <inputCells r="C12" val="Water_bodies"/>
      <inputCells r="B3" val="Comparison"/>
      <inputCells r="B1" val="Memarian et al 2012"/>
      <inputCells r="A1" val="Census"/>
      <inputCells r="C2" val="Error"/>
      <inputCells r="D1" val="Reference"/>
    </scenario>
    <scenario name="ExcMemarianetal2012_2" count="30" user="Ali Santacruz" comment="Created by Ali Santacruz on 5/6/2013">
      <inputCells r="D3" val="0.6947" numFmtId="1"/>
      <inputCells r="E3" val="0" numFmtId="1"/>
      <inputCells r="F3" val="0" numFmtId="1"/>
      <inputCells r="D4" val="0" numFmtId="1"/>
      <inputCells r="E4" val="0.9003" numFmtId="1"/>
      <inputCells r="F4" val="0.0606" numFmtId="1"/>
      <inputCells r="D5" val="0.0023" numFmtId="1"/>
      <inputCells r="E5" val="0.0003" numFmtId="1"/>
      <inputCells r="F5" val="0.9668" numFmtId="1"/>
      <inputCells r="D6" val="0.0478" numFmtId="1"/>
      <inputCells r="E6" val="0" numFmtId="1"/>
      <inputCells r="F6" val="0.0976" numFmtId="1"/>
      <inputCells r="D7" val="0.0415" numFmtId="1"/>
      <inputCells r="E7" val="0" numFmtId="1"/>
      <inputCells r="F7" val="0" numFmtId="1"/>
      <inputCells r="D8" val="0.0083" numFmtId="1"/>
      <inputCells r="E8" val="0" numFmtId="1"/>
      <inputCells r="F8" val="0.1008" numFmtId="1"/>
      <inputCells r="D9" val="0.0431" numFmtId="1"/>
      <inputCells r="E9" val="0.0006" numFmtId="1"/>
      <inputCells r="F9" val="0.0472" numFmtId="1"/>
      <inputCells r="D10" val="0.0733" numFmtId="1"/>
      <inputCells r="E10" val="0" numFmtId="1"/>
      <inputCells r="F10" val="0.0478" numFmtId="1"/>
      <inputCells r="D11" val="0.0634" numFmtId="1"/>
      <inputCells r="E11" val="0" numFmtId="1"/>
      <inputCells r="F11" val="0.0086" numFmtId="1"/>
      <inputCells r="D12" val="0" numFmtId="1"/>
      <inputCells r="E12" val="0" numFmtId="1"/>
      <inputCells r="F12" val="0.0013" numFmtId="1"/>
    </scenario>
    <scenario name="ExcMemarianetal2012_3" count="30" user="Ali Santacruz" comment="Created by Ali Santacruz on 5/6/2013">
      <inputCells r="G3" val="0.005" numFmtId="1"/>
      <inputCells r="H3" val="0.013" numFmtId="1"/>
      <inputCells r="I3" val="0" numFmtId="1"/>
      <inputCells r="G4" val="0.023" numFmtId="1"/>
      <inputCells r="H4" val="0" numFmtId="1"/>
      <inputCells r="I4" val="0" numFmtId="1"/>
      <inputCells r="G5" val="0.0073" numFmtId="1"/>
      <inputCells r="H5" val="0.0004" numFmtId="1"/>
      <inputCells r="I5" val="0.0063" numFmtId="1"/>
      <inputCells r="G6" val="0.6524" numFmtId="1"/>
      <inputCells r="H6" val="0.0069" numFmtId="1"/>
      <inputCells r="I6" val="0.0072" numFmtId="1"/>
      <inputCells r="G7" val="0" numFmtId="1"/>
      <inputCells r="H7" val="0.9184" numFmtId="1"/>
      <inputCells r="I7" val="0" numFmtId="1"/>
      <inputCells r="G8" val="0.0356" numFmtId="1"/>
      <inputCells r="H8" val="0" numFmtId="1"/>
      <inputCells r="I8" val="0.7126" numFmtId="1"/>
      <inputCells r="G9" val="0.0068" numFmtId="1"/>
      <inputCells r="H9" val="0.0003" numFmtId="1"/>
      <inputCells r="I9" val="0.0389" numFmtId="1"/>
      <inputCells r="G10" val="0.0255" numFmtId="1"/>
      <inputCells r="H10" val="0.0038" numFmtId="1"/>
      <inputCells r="I10" val="0.0092" numFmtId="1"/>
      <inputCells r="G11" val="0.0175" numFmtId="1"/>
      <inputCells r="H11" val="0.0003" numFmtId="1"/>
      <inputCells r="I11" val="0.008" numFmtId="1"/>
      <inputCells r="G12" val="0" numFmtId="1"/>
      <inputCells r="H12" val="0" numFmtId="1"/>
      <inputCells r="I12" val="0" numFmtId="1"/>
    </scenario>
    <scenario name="ExcMemarianetal2012_4" count="30" user="Ali Santacruz" comment="Created by Ali Santacruz on 5/6/2013">
      <inputCells r="J3" val="0.0634" numFmtId="1"/>
      <inputCells r="K3" val="0.1116" numFmtId="1"/>
      <inputCells r="L3" val="0.1122" numFmtId="1"/>
      <inputCells r="J4" val="0.014" numFmtId="1"/>
      <inputCells r="K4" val="0.0022" numFmtId="1"/>
      <inputCells r="L4" val="0" numFmtId="1"/>
      <inputCells r="J5" val="0" numFmtId="1"/>
      <inputCells r="K5" val="0.0112" numFmtId="1"/>
      <inputCells r="L5" val="0.0054" numFmtId="1"/>
      <inputCells r="J6" val="0" numFmtId="1"/>
      <inputCells r="K6" val="0.1252" numFmtId="1"/>
      <inputCells r="L6" val="0.0228" numFmtId="1"/>
      <inputCells r="J7" val="0" numFmtId="1"/>
      <inputCells r="K7" val="0.0401" numFmtId="1"/>
      <inputCells r="L7" val="0" numFmtId="1"/>
      <inputCells r="J8" val="0.0068" numFmtId="1"/>
      <inputCells r="K8" val="0.062" numFmtId="1"/>
      <inputCells r="L8" val="0.0533" numFmtId="1"/>
      <inputCells r="J9" val="0.7662" numFmtId="1"/>
      <inputCells r="K9" val="0.0861" numFmtId="1"/>
      <inputCells r="L9" val="0.0109" numFmtId="1"/>
      <inputCells r="J10" val="0.016" numFmtId="1"/>
      <inputCells r="K10" val="0.7486" numFmtId="1"/>
      <inputCells r="L10" val="0.0741" numFmtId="1"/>
      <inputCells r="J11" val="0.0035" numFmtId="1"/>
      <inputCells r="K11" val="0.0701" numFmtId="1"/>
      <inputCells r="L11" val="0.8241" numFmtId="1"/>
      <inputCells r="J12" val="0" numFmtId="1"/>
      <inputCells r="K12" val="0" numFmtId="1"/>
      <inputCells r="L12" val="0" numFmtId="1"/>
    </scenario>
    <scenario name="ExcMemarianetal2012_5" count="10" user="Ali Santacruz" comment="Created by Ali Santacruz on 5/6/2013">
      <inputCells r="M3" val="0.0001" numFmtId="1"/>
      <inputCells r="M4" val="0" numFmtId="1"/>
      <inputCells r="M5" val="0.0001" numFmtId="1"/>
      <inputCells r="M6" val="0.0402" numFmtId="1"/>
      <inputCells r="M7" val="0" numFmtId="1"/>
      <inputCells r="M8" val="0.0206" numFmtId="1"/>
      <inputCells r="M9" val="0" numFmtId="1"/>
      <inputCells r="M10" val="0.0018" numFmtId="1"/>
      <inputCells r="M11" val="0.0046" numFmtId="1"/>
      <inputCells r="M12" val="0.9987" numFmtId="1"/>
    </scenario>
    <scenario name="ExcBakeretal2013_T1" count="29" user="Ali Santacruz" comment="Created by Ali Santacruz on 5/6/2013">
      <inputCells r="A1" val="Sample"/>
      <inputCells r="B1" val="Baker et al 2013"/>
      <inputCells r="D1" val="Reference"/>
      <inputCells r="C2" val="Error"/>
      <inputCells r="B3" val="Classified"/>
      <inputCells r="A3" val=""/>
      <inputCells r="A4" val=""/>
      <inputCells r="A5" val=""/>
      <inputCells r="A6" val=""/>
      <inputCells r="C3" val="1" numFmtId="1"/>
      <inputCells r="D3" val="174" numFmtId="1"/>
      <inputCells r="E3" val="1" numFmtId="1"/>
      <inputCells r="F3" val="1" numFmtId="1"/>
      <inputCells r="G3" val="17" numFmtId="1"/>
      <inputCells r="C4" val="2" numFmtId="1"/>
      <inputCells r="D4" val="1" numFmtId="1"/>
      <inputCells r="E4" val="6" numFmtId="1"/>
      <inputCells r="F4" val="0" numFmtId="1"/>
      <inputCells r="G4" val="15" numFmtId="1"/>
      <inputCells r="C5" val="3" numFmtId="1"/>
      <inputCells r="D5" val="9" numFmtId="1"/>
      <inputCells r="E5" val="0" numFmtId="1"/>
      <inputCells r="F5" val="2" numFmtId="1"/>
      <inputCells r="G5" val="7" numFmtId="1"/>
      <inputCells r="C6" val="4" numFmtId="1"/>
      <inputCells r="D6" val="5" numFmtId="1"/>
      <inputCells r="E6" val="0" numFmtId="1"/>
      <inputCells r="F6" val="0" numFmtId="1"/>
      <inputCells r="G6" val="62" numFmtId="1"/>
    </scenario>
    <scenario name="ExcBakeretal2013_T2" count="29" user="Ali Santacruz" comment="Created by Ali Santacruz on 5/6/2013">
      <inputCells r="A1" val="Sample"/>
      <inputCells r="B1" val="Baker et al 2013"/>
      <inputCells r="D1" val="Reference"/>
      <inputCells r="C2" val="Error"/>
      <inputCells r="B3" val="Classified"/>
      <inputCells r="A3" val=""/>
      <inputCells r="A4" val=""/>
      <inputCells r="A5" val=""/>
      <inputCells r="A6" val=""/>
      <inputCells r="C3" val="1" numFmtId="1"/>
      <inputCells r="D3" val="156" numFmtId="1"/>
      <inputCells r="E3" val="0" numFmtId="1"/>
      <inputCells r="F3" val="1" numFmtId="1"/>
      <inputCells r="G3" val="11" numFmtId="1"/>
      <inputCells r="C4" val="2" numFmtId="1"/>
      <inputCells r="D4" val="5" numFmtId="1"/>
      <inputCells r="E4" val="4" numFmtId="1"/>
      <inputCells r="F4" val="0" numFmtId="1"/>
      <inputCells r="G4" val="5" numFmtId="1"/>
      <inputCells r="C5" val="3" numFmtId="1"/>
      <inputCells r="D5" val="9" numFmtId="1"/>
      <inputCells r="E5" val="0" numFmtId="1"/>
      <inputCells r="F5" val="0" numFmtId="1"/>
      <inputCells r="G5" val="3" numFmtId="1"/>
      <inputCells r="C6" val="4" numFmtId="1"/>
      <inputCells r="D6" val="5" numFmtId="1"/>
      <inputCells r="E6" val="1" numFmtId="1"/>
      <inputCells r="F6" val="0" numFmtId="1"/>
      <inputCells r="G6" val="80" numFmtId="1"/>
    </scenario>
    <scenario name="ExcBakeretal2013_T3" count="29" user="Ali Santacruz" comment="Created by Ali Santacruz on 5/6/2013">
      <inputCells r="A1" val="Sample"/>
      <inputCells r="B1" val="Baker et al 2013"/>
      <inputCells r="D1" val="Reference"/>
      <inputCells r="C2" val="Error"/>
      <inputCells r="B3" val="Classified"/>
      <inputCells r="A3" val=""/>
      <inputCells r="A4" val=""/>
      <inputCells r="A5" val=""/>
      <inputCells r="A6" val=""/>
      <inputCells r="C3" val="1" numFmtId="1"/>
      <inputCells r="D3" val="144" numFmtId="1"/>
      <inputCells r="E3" val="0" numFmtId="1"/>
      <inputCells r="F3" val="1" numFmtId="1"/>
      <inputCells r="G3" val="10" numFmtId="1"/>
      <inputCells r="C4" val="2" numFmtId="1"/>
      <inputCells r="D4" val="14" numFmtId="1"/>
      <inputCells r="E4" val="6" numFmtId="1"/>
      <inputCells r="F4" val="0" numFmtId="1"/>
      <inputCells r="G4" val="9" numFmtId="1"/>
      <inputCells r="C5" val="3" numFmtId="1"/>
      <inputCells r="D5" val="11" numFmtId="1"/>
      <inputCells r="E5" val="0" numFmtId="1"/>
      <inputCells r="F5" val="1" numFmtId="1"/>
      <inputCells r="G5" val="6" numFmtId="1"/>
      <inputCells r="C6" val="4" numFmtId="1"/>
      <inputCells r="D6" val="20" numFmtId="1"/>
      <inputCells r="E6" val="1" numFmtId="1"/>
      <inputCells r="F6" val="1" numFmtId="1"/>
      <inputCells r="G6" val="76" numFmtId="1"/>
    </scenario>
    <scenario name="ExcBakeretal2013_T4" count="29" user="Ali Santacruz" comment="Created by Ali Santacruz on 5/6/2013">
      <inputCells r="A1" val="Sample"/>
      <inputCells r="B1" val="Baker et al 2013"/>
      <inputCells r="D1" val="Reference"/>
      <inputCells r="C2" val="Error"/>
      <inputCells r="B3" val="Classified"/>
      <inputCells r="A3" val=""/>
      <inputCells r="A4" val=""/>
      <inputCells r="A5" val=""/>
      <inputCells r="A6" val=""/>
      <inputCells r="C3" val="1" numFmtId="1"/>
      <inputCells r="D3" val="142" numFmtId="1"/>
      <inputCells r="E3" val="17" numFmtId="1"/>
      <inputCells r="F3" val="18" numFmtId="1"/>
      <inputCells r="G3" val="7" numFmtId="1"/>
      <inputCells r="C4" val="2" numFmtId="1"/>
      <inputCells r="D4" val="9" numFmtId="1"/>
      <inputCells r="E4" val="7" numFmtId="1"/>
      <inputCells r="F4" val="0" numFmtId="1"/>
      <inputCells r="G4" val="9" numFmtId="1"/>
      <inputCells r="C5" val="3" numFmtId="1"/>
      <inputCells r="D5" val="0" numFmtId="1"/>
      <inputCells r="E5" val="0" numFmtId="1"/>
      <inputCells r="F5" val="4" numFmtId="1"/>
      <inputCells r="G5" val="12" numFmtId="1"/>
      <inputCells r="C6" val="4" numFmtId="1"/>
      <inputCells r="D6" val="0" numFmtId="1"/>
      <inputCells r="E6" val="0" numFmtId="1"/>
      <inputCells r="F6" val="0" numFmtId="1"/>
      <inputCells r="G6" val="68" numFmtId="1"/>
    </scenario>
    <scenario name="ExcChenetal2012_T1" count="29" user="Ali Santacruz" comment="Created by Ali Santacruz on 5/6/2013">
      <inputCells r="A1" val="Sample"/>
      <inputCells r="B1" val="Chen et al 2012"/>
      <inputCells r="D1" val="Reference"/>
      <inputCells r="C2" val="Change"/>
      <inputCells r="B3" val="Comparison"/>
      <inputCells r="A3" val=""/>
      <inputCells r="A4" val=""/>
      <inputCells r="A5" val=""/>
      <inputCells r="A6" val=""/>
      <inputCells r="C3" val="Urban"/>
      <inputCells r="D3" val="397" numFmtId="1"/>
      <inputCells r="E3" val="73" numFmtId="1"/>
      <inputCells r="F3" val=""/>
      <inputCells r="G3" val=""/>
      <inputCells r="C4" val="Nonurban"/>
      <inputCells r="D4" val="142" numFmtId="1"/>
      <inputCells r="E4" val="2229" numFmtId="1"/>
      <inputCells r="F4" val=""/>
      <inputCells r="G4" val=""/>
      <inputCells r="C5" val=""/>
      <inputCells r="D5" val=""/>
      <inputCells r="E5" val=""/>
      <inputCells r="F5" val=""/>
      <inputCells r="G5" val=""/>
      <inputCells r="C6" val=""/>
      <inputCells r="D6" val=""/>
      <inputCells r="E6" val=""/>
      <inputCells r="F6" val=""/>
      <inputCells r="G6" val=""/>
    </scenario>
    <scenario name="ExcChenetal2012_T2" count="29" user="Ali Santacruz" comment="Created by Ali Santacruz on 5/6/2013">
      <inputCells r="A1" val="Sample"/>
      <inputCells r="B1" val="Chen et al 2012"/>
      <inputCells r="D1" val="Reference"/>
      <inputCells r="C2" val="Change"/>
      <inputCells r="B3" val="Comparison"/>
      <inputCells r="A3" val=""/>
      <inputCells r="A4" val=""/>
      <inputCells r="A5" val=""/>
      <inputCells r="A6" val=""/>
      <inputCells r="C3" val="Urban"/>
      <inputCells r="D3" val="447" numFmtId="1"/>
      <inputCells r="E3" val="71" numFmtId="1"/>
      <inputCells r="F3" val=""/>
      <inputCells r="G3" val=""/>
      <inputCells r="C4" val="Nonurban"/>
      <inputCells r="D4" val="158" numFmtId="1"/>
      <inputCells r="E4" val="2155" numFmtId="1"/>
      <inputCells r="F4" val=""/>
      <inputCells r="G4" val=""/>
      <inputCells r="C5" val=""/>
      <inputCells r="D5" val=""/>
      <inputCells r="E5" val=""/>
      <inputCells r="F5" val=""/>
      <inputCells r="G5" val=""/>
      <inputCells r="C6" val=""/>
      <inputCells r="D6" val=""/>
      <inputCells r="E6" val=""/>
      <inputCells r="F6" val=""/>
      <inputCells r="G6" val=""/>
    </scenario>
    <scenario name="ExcChenetal2012_T3" count="29" user="Ali Santacruz" comment="Created by Ali Santacruz on 5/6/2013">
      <inputCells r="A1" val="Sample"/>
      <inputCells r="B1" val="Chen et al 2012"/>
      <inputCells r="D1" val="Reference"/>
      <inputCells r="C2" val="Change"/>
      <inputCells r="B3" val="Comparison"/>
      <inputCells r="A3" val=""/>
      <inputCells r="A4" val=""/>
      <inputCells r="A5" val=""/>
      <inputCells r="A6" val=""/>
      <inputCells r="C3" val="Urban"/>
      <inputCells r="D3" val="487" numFmtId="1"/>
      <inputCells r="E3" val="80" numFmtId="1"/>
      <inputCells r="F3" val=""/>
      <inputCells r="G3" val=""/>
      <inputCells r="C4" val="Nonurban"/>
      <inputCells r="D4" val="182" numFmtId="1"/>
      <inputCells r="E4" val="2082" numFmtId="1"/>
      <inputCells r="F4" val=""/>
      <inputCells r="G4" val=""/>
      <inputCells r="C5" val=""/>
      <inputCells r="D5" val=""/>
      <inputCells r="E5" val=""/>
      <inputCells r="F5" val=""/>
      <inputCells r="G5" val=""/>
      <inputCells r="C6" val=""/>
      <inputCells r="D6" val=""/>
      <inputCells r="E6" val=""/>
      <inputCells r="F6" val=""/>
      <inputCells r="G6" val=""/>
    </scenario>
    <scenario name="ExcChenetal2012_T4" count="29" user="Ali Santacruz" comment="Created by Ali Santacruz on 5/6/2013">
      <inputCells r="A1" val="Sample"/>
      <inputCells r="B1" val="Chen et al 2012"/>
      <inputCells r="D1" val="Reference"/>
      <inputCells r="C2" val="Change"/>
      <inputCells r="B3" val="Comparison"/>
      <inputCells r="A3" val=""/>
      <inputCells r="A4" val=""/>
      <inputCells r="A5" val=""/>
      <inputCells r="A6" val=""/>
      <inputCells r="C3" val="Urban"/>
      <inputCells r="D3" val="520" numFmtId="1"/>
      <inputCells r="E3" val="102" numFmtId="1"/>
      <inputCells r="F3" val=""/>
      <inputCells r="G3" val=""/>
      <inputCells r="C4" val="Nonurban"/>
      <inputCells r="D4" val="149" numFmtId="1"/>
      <inputCells r="E4" val="2060" numFmtId="1"/>
      <inputCells r="F4" val=""/>
      <inputCells r="G4" val=""/>
      <inputCells r="C5" val=""/>
      <inputCells r="D5" val=""/>
      <inputCells r="E5" val=""/>
      <inputCells r="F5" val=""/>
      <inputCells r="G5" val=""/>
      <inputCells r="C6" val=""/>
      <inputCells r="D6" val=""/>
      <inputCells r="E6" val=""/>
      <inputCells r="F6" val=""/>
      <inputCells r="G6" val=""/>
    </scenario>
    <scenario name="ExcEstoqueetal2012_T1" count="29" user="Ali Santacruz" comment="Created by Ali Santacruz on 5/6/2013">
      <inputCells r="A1" val="Sample"/>
      <inputCells r="B1" val="Estoque et al 2012"/>
      <inputCells r="D1" val="Reference"/>
      <inputCells r="C2" val="Error"/>
      <inputCells r="B3" val="Comparison"/>
      <inputCells r="A3" val=""/>
      <inputCells r="A4" val=""/>
      <inputCells r="A5" val=""/>
      <inputCells r="A6" val=""/>
      <inputCells r="C3" val="Open"/>
      <inputCells r="D3" val="54" numFmtId="1"/>
      <inputCells r="E3" val="6" numFmtId="1"/>
      <inputCells r="F3" val="0" numFmtId="1"/>
      <inputCells r="G3" val="6" numFmtId="1"/>
      <inputCells r="C4" val="Dense"/>
      <inputCells r="D4" val="11" numFmtId="1"/>
      <inputCells r="E4" val="55" numFmtId="1"/>
      <inputCells r="F4" val="1" numFmtId="1"/>
      <inputCells r="G4" val="0" numFmtId="1"/>
      <inputCells r="C5" val="Water body"/>
      <inputCells r="D5" val="0" numFmtId="1"/>
      <inputCells r="E5" val="0" numFmtId="1"/>
      <inputCells r="F5" val="28" numFmtId="1"/>
      <inputCells r="G5" val="2" numFmtId="1"/>
      <inputCells r="C6" val="Non-vegetated land"/>
      <inputCells r="D6" val="10" numFmtId="1"/>
      <inputCells r="E6" val="1" numFmtId="1"/>
      <inputCells r="F6" val="0" numFmtId="1"/>
      <inputCells r="G6" val="76" numFmtId="1"/>
    </scenario>
    <scenario name="ExcEstoqueetal2012_T2" count="29" user="Ali Santacruz" comment="Created by Ali Santacruz on 5/6/2013">
      <inputCells r="A1" val="Sample"/>
      <inputCells r="B1" val="Estoque et al 2012"/>
      <inputCells r="D1" val="Reference"/>
      <inputCells r="C2" val="Error"/>
      <inputCells r="B3" val="Comparison"/>
      <inputCells r="A3" val=""/>
      <inputCells r="A4" val=""/>
      <inputCells r="A5" val=""/>
      <inputCells r="A6" val=""/>
      <inputCells r="C3" val="Open"/>
      <inputCells r="D3" val="60" numFmtId="1"/>
      <inputCells r="E3" val="4" numFmtId="1"/>
      <inputCells r="F3" val="0" numFmtId="1"/>
      <inputCells r="G3" val="2" numFmtId="1"/>
      <inputCells r="C4" val="Dense"/>
      <inputCells r="D4" val="13" numFmtId="1"/>
      <inputCells r="E4" val="64" numFmtId="1"/>
      <inputCells r="F4" val="0" numFmtId="1"/>
      <inputCells r="G4" val="1" numFmtId="1"/>
      <inputCells r="C5" val="Water body"/>
      <inputCells r="D5" val="0" numFmtId="1"/>
      <inputCells r="E5" val="0" numFmtId="1"/>
      <inputCells r="F5" val="29" numFmtId="1"/>
      <inputCells r="G5" val="1" numFmtId="1"/>
      <inputCells r="C6" val="Non-vegetated land"/>
      <inputCells r="D6" val="6" numFmtId="1"/>
      <inputCells r="E6" val="1" numFmtId="1"/>
      <inputCells r="F6" val="1" numFmtId="1"/>
      <inputCells r="G6" val="68" numFmtId="1"/>
    </scenario>
    <scenario name="ExcHassanzadeh2013_Headers" count="19" user="Ali Santacruz" comment="Created by Ali Santacruz on 5/6/2013_x000a_Modified by Ali Santacruz on 5/6/2013">
      <inputCells r="A3" val=""/>
      <inputCells r="A4" val=""/>
      <inputCells r="A5" val=""/>
      <inputCells r="A6" val=""/>
      <inputCells r="A7" val=""/>
      <inputCells r="A8" val=""/>
      <inputCells r="A9" val=""/>
      <inputCells r="A1" val="Census"/>
      <inputCells r="B1" val="Hassanzadeh and Nedovic-Budic 2013"/>
      <inputCells r="B3" val="AE data"/>
      <inputCells r="C2" val="Error"/>
      <inputCells r="C3" val="1" numFmtId="1"/>
      <inputCells r="C4" val="2" numFmtId="1"/>
      <inputCells r="C5" val="3" numFmtId="1"/>
      <inputCells r="C6" val="4" numFmtId="1"/>
      <inputCells r="C7" val="5" numFmtId="1"/>
      <inputCells r="C8" val="6" numFmtId="1"/>
      <inputCells r="C9" val="7" numFmtId="1"/>
      <inputCells r="D1" val="CS data"/>
    </scenario>
    <scenario name="ExcHassanzadeh2013_T1_1" count="28" user="Ali Santacruz" comment="Created by Ali Santacruz on 5/6/2013_x000a_Modified by Ali Santacruz on 5/6/2013">
      <inputCells r="D3" val="43" numFmtId="1"/>
      <inputCells r="E3" val="34" numFmtId="1"/>
      <inputCells r="F3" val="34" numFmtId="1"/>
      <inputCells r="G3" val="144" numFmtId="1"/>
      <inputCells r="D4" val="0" numFmtId="1"/>
      <inputCells r="E4" val="0" numFmtId="1"/>
      <inputCells r="F4" val="0" numFmtId="1"/>
      <inputCells r="G4" val="9" numFmtId="1"/>
      <inputCells r="D5" val="0" numFmtId="1"/>
      <inputCells r="E5" val="0" numFmtId="1"/>
      <inputCells r="F5" val="0" numFmtId="1"/>
      <inputCells r="G5" val="5" numFmtId="1"/>
      <inputCells r="D6" val="0" numFmtId="1"/>
      <inputCells r="E6" val="0" numFmtId="1"/>
      <inputCells r="F6" val="1" numFmtId="1"/>
      <inputCells r="G6" val="51" numFmtId="1"/>
      <inputCells r="D7" val="0" numFmtId="1"/>
      <inputCells r="E7" val="0" numFmtId="1"/>
      <inputCells r="F7" val="0" numFmtId="1"/>
      <inputCells r="G7" val="3" numFmtId="1"/>
      <inputCells r="D8" val="0" numFmtId="1"/>
      <inputCells r="E8" val="0" numFmtId="1"/>
      <inputCells r="F8" val="0" numFmtId="1"/>
      <inputCells r="G8" val="5" numFmtId="1"/>
      <inputCells r="D9" val="0" numFmtId="1"/>
      <inputCells r="E9" val="0" numFmtId="1"/>
      <inputCells r="F9" val="0" numFmtId="1"/>
      <inputCells r="G9" val="2" numFmtId="1"/>
    </scenario>
    <scenario name="ExcHassanzadeh2013_T1_2" count="21" user="Ali Santacruz" comment="Created by Ali Santacruz on 5/6/2013_x000a_Modified by Ali Santacruz on 5/6/2013">
      <inputCells r="H3" val="0" numFmtId="1"/>
      <inputCells r="I3" val="0" numFmtId="1"/>
      <inputCells r="J3" val="0" numFmtId="1"/>
      <inputCells r="H4" val="0" numFmtId="1"/>
      <inputCells r="I4" val="0" numFmtId="1"/>
      <inputCells r="J4" val="0" numFmtId="1"/>
      <inputCells r="H5" val="0" numFmtId="1"/>
      <inputCells r="I5" val="0" numFmtId="1"/>
      <inputCells r="J5" val="0" numFmtId="1"/>
      <inputCells r="H6" val="0" numFmtId="1"/>
      <inputCells r="I6" val="4" numFmtId="1"/>
      <inputCells r="J6" val="17" numFmtId="1"/>
      <inputCells r="H7" val="0" numFmtId="1"/>
      <inputCells r="I7" val="0" numFmtId="1"/>
      <inputCells r="J7" val="0" numFmtId="1"/>
      <inputCells r="H8" val="0" numFmtId="1"/>
      <inputCells r="I8" val="3" numFmtId="1"/>
      <inputCells r="J8" val="5" numFmtId="1"/>
      <inputCells r="H9" val="0" numFmtId="1"/>
      <inputCells r="I9" val="1" numFmtId="1"/>
      <inputCells r="J9" val="35" numFmtId="1"/>
    </scenario>
    <scenario name="ExcHassanzadeh2013_T2_1" count="28" user="Ali Santacruz" comment="Created by Ali Santacruz on 5/6/2013">
      <inputCells r="D3" val="3" numFmtId="1"/>
      <inputCells r="E3" val="43" numFmtId="1"/>
      <inputCells r="F3" val="24" numFmtId="1"/>
      <inputCells r="G3" val="224" numFmtId="1"/>
      <inputCells r="D4" val="0" numFmtId="1"/>
      <inputCells r="E4" val="2" numFmtId="1"/>
      <inputCells r="F4" val="2" numFmtId="1"/>
      <inputCells r="G4" val="12" numFmtId="1"/>
      <inputCells r="D5" val="0" numFmtId="1"/>
      <inputCells r="E5" val="0" numFmtId="1"/>
      <inputCells r="F5" val="0" numFmtId="1"/>
      <inputCells r="G5" val="6" numFmtId="1"/>
      <inputCells r="D6" val="0" numFmtId="1"/>
      <inputCells r="E6" val="0" numFmtId="1"/>
      <inputCells r="F6" val="0" numFmtId="1"/>
      <inputCells r="G6" val="6" numFmtId="1"/>
      <inputCells r="D7" val="0" numFmtId="1"/>
      <inputCells r="E7" val="0" numFmtId="1"/>
      <inputCells r="F7" val="0" numFmtId="1"/>
      <inputCells r="G7" val="1" numFmtId="1"/>
      <inputCells r="D8" val="0" numFmtId="1"/>
      <inputCells r="E8" val="0" numFmtId="1"/>
      <inputCells r="F8" val="0" numFmtId="1"/>
      <inputCells r="G8" val="0" numFmtId="1"/>
      <inputCells r="D9" val="0" numFmtId="1"/>
      <inputCells r="E9" val="0" numFmtId="1"/>
      <inputCells r="F9" val="0" numFmtId="1"/>
      <inputCells r="G9" val="0" numFmtId="1"/>
    </scenario>
    <scenario name="ExcHassanzadeh2013_T2_2" count="21" user="Ali Santacruz" comment="Created by Ali Santacruz on 5/6/2013">
      <inputCells r="H3" val="11" numFmtId="1"/>
      <inputCells r="I3" val="3" numFmtId="1"/>
      <inputCells r="J3" val="0" numFmtId="1"/>
      <inputCells r="H4" val="0" numFmtId="1"/>
      <inputCells r="I4" val="2" numFmtId="1"/>
      <inputCells r="J4" val="0" numFmtId="1"/>
      <inputCells r="H5" val="0" numFmtId="1"/>
      <inputCells r="I5" val="0" numFmtId="1"/>
      <inputCells r="J5" val="0" numFmtId="1"/>
      <inputCells r="H6" val="1" numFmtId="1"/>
      <inputCells r="I6" val="8" numFmtId="1"/>
      <inputCells r="J6" val="5" numFmtId="1"/>
      <inputCells r="H7" val="0" numFmtId="1"/>
      <inputCells r="I7" val="0" numFmtId="1"/>
      <inputCells r="J7" val="0" numFmtId="1"/>
      <inputCells r="H8" val="2" numFmtId="1"/>
      <inputCells r="I8" val="1" numFmtId="1"/>
      <inputCells r="J8" val="0" numFmtId="1"/>
      <inputCells r="H9" val="2" numFmtId="1"/>
      <inputCells r="I9" val="6" numFmtId="1"/>
      <inputCells r="J9" val="32" numFmtId="1"/>
    </scenario>
    <scenario name="ExcHassanzadeh2013_T3_1" count="28" user="Ali Santacruz" comment="Created by Ali Santacruz on 5/6/2013">
      <inputCells r="D3" val="33" numFmtId="1"/>
      <inputCells r="E3" val="55" numFmtId="1"/>
      <inputCells r="F3" val="28" numFmtId="1"/>
      <inputCells r="G3" val="145" numFmtId="1"/>
      <inputCells r="D4" val="0" numFmtId="1"/>
      <inputCells r="E4" val="0" numFmtId="1"/>
      <inputCells r="F4" val="0" numFmtId="1"/>
      <inputCells r="G4" val="15" numFmtId="1"/>
      <inputCells r="D5" val="0" numFmtId="1"/>
      <inputCells r="E5" val="0" numFmtId="1"/>
      <inputCells r="F5" val="0" numFmtId="1"/>
      <inputCells r="G5" val="10" numFmtId="1"/>
      <inputCells r="D6" val="0" numFmtId="1"/>
      <inputCells r="E6" val="0" numFmtId="1"/>
      <inputCells r="F6" val="0" numFmtId="1"/>
      <inputCells r="G6" val="16" numFmtId="1"/>
      <inputCells r="D7" val="0" numFmtId="1"/>
      <inputCells r="E7" val="0" numFmtId="1"/>
      <inputCells r="F7" val="0" numFmtId="1"/>
      <inputCells r="G7" val="0" numFmtId="1"/>
      <inputCells r="D8" val="0" numFmtId="1"/>
      <inputCells r="E8" val="0" numFmtId="1"/>
      <inputCells r="F8" val="0" numFmtId="1"/>
      <inputCells r="G8" val="0" numFmtId="1"/>
      <inputCells r="D9" val="0" numFmtId="1"/>
      <inputCells r="E9" val="0" numFmtId="1"/>
      <inputCells r="F9" val="0" numFmtId="1"/>
      <inputCells r="G9" val="1" numFmtId="1"/>
    </scenario>
    <scenario name="ExcHassanzadeh2013_T3_2" count="21" user="Ali Santacruz" comment="Created by Ali Santacruz on 5/6/2013">
      <inputCells r="H3" val="4" numFmtId="1"/>
      <inputCells r="I3" val="7" numFmtId="1"/>
      <inputCells r="J3" val="0" numFmtId="1"/>
      <inputCells r="H4" val="1" numFmtId="1"/>
      <inputCells r="I4" val="0" numFmtId="1"/>
      <inputCells r="J4" val="0" numFmtId="1"/>
      <inputCells r="H5" val="0" numFmtId="1"/>
      <inputCells r="I5" val="0" numFmtId="1"/>
      <inputCells r="J5" val="0" numFmtId="1"/>
      <inputCells r="H6" val="5" numFmtId="1"/>
      <inputCells r="I6" val="5" numFmtId="1"/>
      <inputCells r="J6" val="3" numFmtId="1"/>
      <inputCells r="H7" val="0" numFmtId="1"/>
      <inputCells r="I7" val="1" numFmtId="1"/>
      <inputCells r="J7" val="0" numFmtId="1"/>
      <inputCells r="H8" val="0" numFmtId="1"/>
      <inputCells r="I8" val="1" numFmtId="1"/>
      <inputCells r="J8" val="1" numFmtId="1"/>
      <inputCells r="H9" val="6" numFmtId="1"/>
      <inputCells r="I9" val="20" numFmtId="1"/>
      <inputCells r="J9" val="39" numFmtId="1"/>
    </scenario>
    <scenario name="ExcPandeyetal2013_T1" count="29" user="Ali Santacruz" comment="Created by Ali Santacruz on 5/6/2013">
      <inputCells r="A1" val="Sample"/>
      <inputCells r="B1" val="Pandey et al 2013"/>
      <inputCells r="D1" val="Reference"/>
      <inputCells r="C2" val="Error"/>
      <inputCells r="B3" val="Comparison"/>
      <inputCells r="A3" val=""/>
      <inputCells r="A4" val=""/>
      <inputCells r="A5" val=""/>
      <inputCells r="A6" val=""/>
      <inputCells r="C3" val="Urban"/>
      <inputCells r="D3" val="311" numFmtId="1"/>
      <inputCells r="E3" val="39" numFmtId="1"/>
      <inputCells r="F3" val=""/>
      <inputCells r="G3" val=""/>
      <inputCells r="C4" val="Non-urban"/>
      <inputCells r="D4" val="18" numFmtId="1"/>
      <inputCells r="E4" val="332" numFmtId="1"/>
      <inputCells r="F4" val=""/>
      <inputCells r="G4" val=""/>
      <inputCells r="C5" val=""/>
      <inputCells r="D5" val=""/>
      <inputCells r="E5" val=""/>
      <inputCells r="F5" val=""/>
      <inputCells r="G5" val=""/>
      <inputCells r="C6" val=""/>
      <inputCells r="D6" val=""/>
      <inputCells r="E6" val=""/>
      <inputCells r="F6" val=""/>
      <inputCells r="G6" val=""/>
    </scenario>
    <scenario name="ExcPandeyetal2013_T2" count="29" user="Ali Santacruz" comment="Created by Ali Santacruz on 5/6/2013">
      <inputCells r="A1" val="Sample"/>
      <inputCells r="B1" val="Pandey et al 2013"/>
      <inputCells r="D1" val="Reference"/>
      <inputCells r="C2" val="Error"/>
      <inputCells r="B3" val="Comparison"/>
      <inputCells r="A3" val=""/>
      <inputCells r="A4" val=""/>
      <inputCells r="A5" val=""/>
      <inputCells r="A6" val=""/>
      <inputCells r="C3" val="Urban"/>
      <inputCells r="D3" val="303" numFmtId="1"/>
      <inputCells r="E3" val="38" numFmtId="1"/>
      <inputCells r="F3" val=""/>
      <inputCells r="G3" val=""/>
      <inputCells r="C4" val="Non-urban"/>
      <inputCells r="D4" val="8" numFmtId="1"/>
      <inputCells r="E4" val="351" numFmtId="1"/>
      <inputCells r="F4" val=""/>
      <inputCells r="G4" val=""/>
      <inputCells r="C5" val=""/>
      <inputCells r="D5" val=""/>
      <inputCells r="E5" val=""/>
      <inputCells r="F5" val=""/>
      <inputCells r="G5" val=""/>
      <inputCells r="C6" val=""/>
      <inputCells r="D6" val=""/>
      <inputCells r="E6" val=""/>
      <inputCells r="F6" val=""/>
      <inputCells r="G6" val=""/>
    </scenario>
    <scenario name="ExcPandeyetal2013_T3" count="29" user="Ali Santacruz" comment="Created by Ali Santacruz on 5/6/2013">
      <inputCells r="A1" val="Sample"/>
      <inputCells r="B1" val="Pandey et al 2013"/>
      <inputCells r="D1" val="Reference"/>
      <inputCells r="C2" val="Error"/>
      <inputCells r="B3" val="Comparison"/>
      <inputCells r="A3" val=""/>
      <inputCells r="A4" val=""/>
      <inputCells r="A5" val=""/>
      <inputCells r="A6" val=""/>
      <inputCells r="C3" val="Urban"/>
      <inputCells r="D3" val="279" numFmtId="1"/>
      <inputCells r="E3" val="71" numFmtId="1"/>
      <inputCells r="F3" val=""/>
      <inputCells r="G3" val=""/>
      <inputCells r="C4" val="Non-urban"/>
      <inputCells r="D4" val="8" numFmtId="1"/>
      <inputCells r="E4" val="342" numFmtId="1"/>
      <inputCells r="F4" val=""/>
      <inputCells r="G4" val=""/>
      <inputCells r="C5" val=""/>
      <inputCells r="D5" val=""/>
      <inputCells r="E5" val=""/>
      <inputCells r="F5" val=""/>
      <inputCells r="G5" val=""/>
      <inputCells r="C6" val=""/>
      <inputCells r="D6" val=""/>
      <inputCells r="E6" val=""/>
      <inputCells r="F6" val=""/>
      <inputCells r="G6" val=""/>
    </scenario>
    <scenario name="ExcPandeyetal2013_T4" count="29" user="Ali Santacruz" comment="Created by Ali Santacruz on 5/6/2013">
      <inputCells r="A1" val="Census"/>
      <inputCells r="B1" val="Pandey et al 2013"/>
      <inputCells r="D1" val="Reference"/>
      <inputCells r="C2" val="Error"/>
      <inputCells r="B3" val="Comparison"/>
      <inputCells r="A3" val=""/>
      <inputCells r="A4" val=""/>
      <inputCells r="A5" val=""/>
      <inputCells r="A6" val=""/>
      <inputCells r="C3" val="Urban"/>
      <inputCells r="D3" val="77437.22" numFmtId="1"/>
      <inputCells r="E3" val="9710.78" numFmtId="1"/>
      <inputCells r="F3" val=""/>
      <inputCells r="G3" val=""/>
      <inputCells r="C4" val="Non-urban"/>
      <inputCells r="D4" val="158544.77" numFmtId="1"/>
      <inputCells r="E4" val="2924270.23" numFmtId="1"/>
      <inputCells r="F4" val=""/>
      <inputCells r="G4" val=""/>
      <inputCells r="C5" val=""/>
      <inputCells r="D5" val=""/>
      <inputCells r="E5" val=""/>
      <inputCells r="F5" val=""/>
      <inputCells r="G5" val=""/>
      <inputCells r="C6" val=""/>
      <inputCells r="D6" val=""/>
      <inputCells r="E6" val=""/>
      <inputCells r="F6" val=""/>
      <inputCells r="G6" val=""/>
    </scenario>
    <scenario name="ExcPandeyetal2013_T5" count="29" user="Ali Santacruz" comment="Created by Ali Santacruz on 5/6/2013">
      <inputCells r="A1" val="Census"/>
      <inputCells r="B1" val="Pandey et al 2013"/>
      <inputCells r="D1" val="Reference"/>
      <inputCells r="C2" val="Error"/>
      <inputCells r="B3" val="Comparison"/>
      <inputCells r="A3" val=""/>
      <inputCells r="A4" val=""/>
      <inputCells r="A5" val=""/>
      <inputCells r="A6" val=""/>
      <inputCells r="C3" val="Urban"/>
      <inputCells r="D3" val="77436.49" numFmtId="1"/>
      <inputCells r="E3" val="9711.51" numFmtId="1"/>
      <inputCells r="F3" val=""/>
      <inputCells r="G3" val=""/>
      <inputCells r="C4" val="Non-urban"/>
      <inputCells r="D4" val="68697.83" numFmtId="1"/>
      <inputCells r="E4" val="3014117.17" numFmtId="1"/>
      <inputCells r="F4" val=""/>
      <inputCells r="G4" val=""/>
      <inputCells r="C5" val=""/>
      <inputCells r="D5" val=""/>
      <inputCells r="E5" val=""/>
      <inputCells r="F5" val=""/>
      <inputCells r="G5" val=""/>
      <inputCells r="C6" val=""/>
      <inputCells r="D6" val=""/>
      <inputCells r="E6" val=""/>
      <inputCells r="F6" val=""/>
      <inputCells r="G6" val=""/>
    </scenario>
    <scenario name="ExcPandeyetal2013_T6" count="29" user="Ali Santacruz" comment="Created by Ali Santacruz on 5/6/2013">
      <inputCells r="A1" val="Census"/>
      <inputCells r="B1" val="Pandey et al 2013"/>
      <inputCells r="D1" val="Reference"/>
      <inputCells r="C2" val="Error"/>
      <inputCells r="B3" val="Comparison"/>
      <inputCells r="A3" val=""/>
      <inputCells r="A4" val=""/>
      <inputCells r="A5" val=""/>
      <inputCells r="A6" val=""/>
      <inputCells r="C3" val="Urban"/>
      <inputCells r="D3" val="84319.38" numFmtId="1"/>
      <inputCells r="E3" val="21457.62" numFmtId="1"/>
      <inputCells r="F3" val=""/>
      <inputCells r="G3" val=""/>
      <inputCells r="C4" val="Non-urban"/>
      <inputCells r="D4" val="70038.54" numFmtId="1"/>
      <inputCells r="E4" val="2994147.46" numFmtId="1"/>
      <inputCells r="F4" val=""/>
      <inputCells r="G4" val=""/>
      <inputCells r="C5" val=""/>
      <inputCells r="D5" val=""/>
      <inputCells r="E5" val=""/>
      <inputCells r="F5" val=""/>
      <inputCells r="G5" val=""/>
      <inputCells r="C6" val=""/>
      <inputCells r="D6" val=""/>
      <inputCells r="E6" val=""/>
      <inputCells r="F6" val=""/>
      <inputCells r="G6" val=""/>
    </scenario>
    <scenario name="ExcFarewelletal2013_headers" locked="1" count="22" user="Ali Santacruz" comment="Created by Ali Santacruz on 5/13/2013_x000a_Modified by Ali Santacruz on 5/13/2013">
      <inputCells r="C3" val="AfA3"/>
      <inputCells r="C4" val="BhB1"/>
      <inputCells r="C5" val="BhB2"/>
      <inputCells r="C6" val="BiB2"/>
      <inputCells r="C7" val="EaE1"/>
      <inputCells r="C8" val="EcE1"/>
      <inputCells r="C9" val="EeE1"/>
      <inputCells r="C10" val="EfE1"/>
      <inputCells r="C11" val="EhE1"/>
      <inputCells r="C12" val="EiE1"/>
      <inputCells r="C13" val="FiF1"/>
      <inputCells r="C14" val="FiF2"/>
      <inputCells r="C15" val="FjF1"/>
      <inputCells r="C16" val="FmF1"/>
      <inputCells r="C17" val="FuF1"/>
      <inputCells r="C18" val="FyF1"/>
      <inputCells r="B3" val="Classified"/>
      <inputCells r="C2" val="Error"/>
      <inputCells r="B1" val="Farewell et al 2013"/>
      <inputCells r="D1" val="Reference"/>
      <inputCells r="A2" val="Population"/>
      <inputCells r="A1" val="Census"/>
    </scenario>
    <scenario name="ExcFarewelletal2013_T1_1" locked="1" count="32" user="Ali Santacruz" comment="Created by Ali Santacruz on 5/13/2013">
      <inputCells r="D3" val="0" numFmtId="1"/>
      <inputCells r="E3" val="2" numFmtId="1"/>
      <inputCells r="D4" val="0" numFmtId="1"/>
      <inputCells r="E4" val="1702" numFmtId="1"/>
      <inputCells r="D5" val="0" numFmtId="1"/>
      <inputCells r="E5" val="836" numFmtId="1"/>
      <inputCells r="D6" val="0" numFmtId="1"/>
      <inputCells r="E6" val="0" numFmtId="1"/>
      <inputCells r="D7" val="0" numFmtId="1"/>
      <inputCells r="E7" val="76" numFmtId="1"/>
      <inputCells r="D8" val="0" numFmtId="1"/>
      <inputCells r="E8" val="2" numFmtId="1"/>
      <inputCells r="D9" val="0" numFmtId="1"/>
      <inputCells r="E9" val="149" numFmtId="1"/>
      <inputCells r="D10" val="0" numFmtId="1"/>
      <inputCells r="E10" val="71" numFmtId="1"/>
      <inputCells r="D11" val="0" numFmtId="1"/>
      <inputCells r="E11" val="23" numFmtId="1"/>
      <inputCells r="D12" val="0" numFmtId="1"/>
      <inputCells r="E12" val="174" numFmtId="1"/>
      <inputCells r="D13" val="0" numFmtId="1"/>
      <inputCells r="E13" val="1315" numFmtId="1"/>
      <inputCells r="D14" val="0" numFmtId="1"/>
      <inputCells r="E14" val="88" numFmtId="1"/>
      <inputCells r="D15" val="0" numFmtId="1"/>
      <inputCells r="E15" val="476" numFmtId="1"/>
      <inputCells r="D16" val="0" numFmtId="1"/>
      <inputCells r="E16" val="85" numFmtId="1"/>
      <inputCells r="D17" val="0" numFmtId="1"/>
      <inputCells r="E17" val="709" numFmtId="1"/>
      <inputCells r="D18" val="0" numFmtId="1"/>
      <inputCells r="E18" val="254" numFmtId="1"/>
    </scenario>
    <scenario name="ExcFarewelletal2013_T1_2" locked="1" count="32" user="Ali Santacruz" comment="Created by Ali Santacruz on 5/13/2013">
      <inputCells r="F3" val="0" numFmtId="1"/>
      <inputCells r="G3" val="0" numFmtId="1"/>
      <inputCells r="F4" val="139" numFmtId="1"/>
      <inputCells r="G4" val="0" numFmtId="1"/>
      <inputCells r="F5" val="448" numFmtId="1"/>
      <inputCells r="G5" val="0" numFmtId="1"/>
      <inputCells r="F6" val="0" numFmtId="1"/>
      <inputCells r="G6" val="26" numFmtId="1"/>
      <inputCells r="F7" val="7" numFmtId="1"/>
      <inputCells r="G7" val="0" numFmtId="1"/>
      <inputCells r="F8" val="0" numFmtId="1"/>
      <inputCells r="G8" val="0" numFmtId="1"/>
      <inputCells r="F9" val="38" numFmtId="1"/>
      <inputCells r="G9" val="0" numFmtId="1"/>
      <inputCells r="F10" val="0" numFmtId="1"/>
      <inputCells r="G10" val="0" numFmtId="1"/>
      <inputCells r="F11" val="1" numFmtId="1"/>
      <inputCells r="G11" val="0" numFmtId="1"/>
      <inputCells r="F12" val="3" numFmtId="1"/>
      <inputCells r="G12" val="9" numFmtId="1"/>
      <inputCells r="F13" val="20" numFmtId="1"/>
      <inputCells r="G13" val="0" numFmtId="1"/>
      <inputCells r="F14" val="0" numFmtId="1"/>
      <inputCells r="G14" val="0" numFmtId="1"/>
      <inputCells r="F15" val="0" numFmtId="1"/>
      <inputCells r="G15" val="0" numFmtId="1"/>
      <inputCells r="F16" val="0" numFmtId="1"/>
      <inputCells r="G16" val="0" numFmtId="1"/>
      <inputCells r="F17" val="240" numFmtId="1"/>
      <inputCells r="G17" val="0" numFmtId="1"/>
      <inputCells r="F18" val="401" numFmtId="1"/>
      <inputCells r="G18" val="0" numFmtId="1"/>
    </scenario>
    <scenario name="ExcFarewelletal2013_T1_3" locked="1" count="32" user="Ali Santacruz" comment="Created by Ali Santacruz on 5/13/2013">
      <inputCells r="H3" val="16" numFmtId="1"/>
      <inputCells r="I3" val="0" numFmtId="1"/>
      <inputCells r="H4" val="2" numFmtId="1"/>
      <inputCells r="I4" val="0" numFmtId="1"/>
      <inputCells r="H5" val="5" numFmtId="1"/>
      <inputCells r="I5" val="0" numFmtId="1"/>
      <inputCells r="H6" val="0" numFmtId="1"/>
      <inputCells r="I6" val="0" numFmtId="1"/>
      <inputCells r="H7" val="2523" numFmtId="1"/>
      <inputCells r="I7" val="0" numFmtId="1"/>
      <inputCells r="H8" val="0" numFmtId="1"/>
      <inputCells r="I8" val="0" numFmtId="1"/>
      <inputCells r="H9" val="84" numFmtId="1"/>
      <inputCells r="I9" val="0" numFmtId="1"/>
      <inputCells r="H10" val="51" numFmtId="1"/>
      <inputCells r="I10" val="0" numFmtId="1"/>
      <inputCells r="H11" val="13" numFmtId="1"/>
      <inputCells r="I11" val="0" numFmtId="1"/>
      <inputCells r="H12" val="154" numFmtId="1"/>
      <inputCells r="I12" val="0" numFmtId="1"/>
      <inputCells r="H13" val="51" numFmtId="1"/>
      <inputCells r="I13" val="0" numFmtId="1"/>
      <inputCells r="H14" val="3" numFmtId="1"/>
      <inputCells r="I14" val="0" numFmtId="1"/>
      <inputCells r="H15" val="0" numFmtId="1"/>
      <inputCells r="I15" val="0" numFmtId="1"/>
      <inputCells r="H16" val="0" numFmtId="1"/>
      <inputCells r="I16" val="0" numFmtId="1"/>
      <inputCells r="H17" val="63" numFmtId="1"/>
      <inputCells r="I17" val="0" numFmtId="1"/>
      <inputCells r="H18" val="301" numFmtId="1"/>
      <inputCells r="I18" val="0" numFmtId="1"/>
    </scenario>
    <scenario name="ExcFarewelletal2013_T1_4" locked="1" count="32" user="Ali Santacruz" comment="Created by Ali Santacruz on 5/13/2013">
      <inputCells r="J3" val="0" numFmtId="1"/>
      <inputCells r="K3" val="0" numFmtId="1"/>
      <inputCells r="J4" val="0" numFmtId="1"/>
      <inputCells r="K4" val="0" numFmtId="1"/>
      <inputCells r="J5" val="0" numFmtId="1"/>
      <inputCells r="K5" val="0" numFmtId="1"/>
      <inputCells r="J6" val="0" numFmtId="1"/>
      <inputCells r="K6" val="0" numFmtId="1"/>
      <inputCells r="J7" val="0" numFmtId="1"/>
      <inputCells r="K7" val="0" numFmtId="1"/>
      <inputCells r="J8" val="0" numFmtId="1"/>
      <inputCells r="K8" val="0" numFmtId="1"/>
      <inputCells r="J9" val="0" numFmtId="1"/>
      <inputCells r="K9" val="0" numFmtId="1"/>
      <inputCells r="J10" val="0" numFmtId="1"/>
      <inputCells r="K10" val="0" numFmtId="1"/>
      <inputCells r="J11" val="0" numFmtId="1"/>
      <inputCells r="K11" val="0" numFmtId="1"/>
      <inputCells r="J12" val="0" numFmtId="1"/>
      <inputCells r="K12" val="0" numFmtId="1"/>
      <inputCells r="J13" val="0" numFmtId="1"/>
      <inputCells r="K13" val="0" numFmtId="1"/>
      <inputCells r="J14" val="0" numFmtId="1"/>
      <inputCells r="K14" val="0" numFmtId="1"/>
      <inputCells r="J15" val="0" numFmtId="1"/>
      <inputCells r="K15" val="0" numFmtId="1"/>
      <inputCells r="J16" val="0" numFmtId="1"/>
      <inputCells r="K16" val="0" numFmtId="1"/>
      <inputCells r="J17" val="0" numFmtId="1"/>
      <inputCells r="K17" val="0" numFmtId="1"/>
      <inputCells r="J18" val="0" numFmtId="1"/>
      <inputCells r="K18" val="0" numFmtId="1"/>
    </scenario>
    <scenario name="ExcFarewelletal2013_T1_5" locked="1" count="32" user="Ali Santacruz" comment="Created by Ali Santacruz on 5/13/2013">
      <inputCells r="L3" val="0" numFmtId="1"/>
      <inputCells r="M3" val="0" numFmtId="1"/>
      <inputCells r="L4" val="0" numFmtId="1"/>
      <inputCells r="M4" val="1" numFmtId="1"/>
      <inputCells r="L5" val="2" numFmtId="1"/>
      <inputCells r="M5" val="21" numFmtId="1"/>
      <inputCells r="L6" val="0" numFmtId="1"/>
      <inputCells r="M6" val="1" numFmtId="1"/>
      <inputCells r="L7" val="63" numFmtId="1"/>
      <inputCells r="M7" val="39" numFmtId="1"/>
      <inputCells r="L8" val="0" numFmtId="1"/>
      <inputCells r="M8" val="0" numFmtId="1"/>
      <inputCells r="L9" val="11" numFmtId="1"/>
      <inputCells r="M9" val="0" numFmtId="1"/>
      <inputCells r="L10" val="188" numFmtId="1"/>
      <inputCells r="M10" val="0" numFmtId="1"/>
      <inputCells r="L11" val="17" numFmtId="1"/>
      <inputCells r="M11" val="19" numFmtId="1"/>
      <inputCells r="L12" val="689" numFmtId="1"/>
      <inputCells r="M12" val="457" numFmtId="1"/>
      <inputCells r="L13" val="49" numFmtId="1"/>
      <inputCells r="M13" val="26" numFmtId="1"/>
      <inputCells r="L14" val="0" numFmtId="1"/>
      <inputCells r="M14" val="16" numFmtId="1"/>
      <inputCells r="L15" val="0" numFmtId="1"/>
      <inputCells r="M15" val="0" numFmtId="1"/>
      <inputCells r="L16" val="7" numFmtId="1"/>
      <inputCells r="M16" val="0" numFmtId="1"/>
      <inputCells r="L17" val="11" numFmtId="1"/>
      <inputCells r="M17" val="0" numFmtId="1"/>
      <inputCells r="L18" val="399" numFmtId="1"/>
      <inputCells r="M18" val="67" numFmtId="1"/>
    </scenario>
    <scenario name="ExcFarewelletal2013_T1_6" locked="1" count="32" user="Ali Santacruz" comment="Created by Ali Santacruz on 5/13/2013">
      <inputCells r="N3" val="8" numFmtId="1"/>
      <inputCells r="O3" val="0" numFmtId="1"/>
      <inputCells r="N4" val="197" numFmtId="1"/>
      <inputCells r="O4" val="0" numFmtId="1"/>
      <inputCells r="N5" val="126" numFmtId="1"/>
      <inputCells r="O5" val="6" numFmtId="1"/>
      <inputCells r="N6" val="0" numFmtId="1"/>
      <inputCells r="O6" val="0" numFmtId="1"/>
      <inputCells r="N7" val="473" numFmtId="1"/>
      <inputCells r="O7" val="26" numFmtId="1"/>
      <inputCells r="N8" val="17" numFmtId="1"/>
      <inputCells r="O8" val="0" numFmtId="1"/>
      <inputCells r="N9" val="132" numFmtId="1"/>
      <inputCells r="O9" val="0" numFmtId="1"/>
      <inputCells r="N10" val="297" numFmtId="1"/>
      <inputCells r="O10" val="0" numFmtId="1"/>
      <inputCells r="N11" val="79" numFmtId="1"/>
      <inputCells r="O11" val="0" numFmtId="1"/>
      <inputCells r="N12" val="1398" numFmtId="1"/>
      <inputCells r="O12" val="144" numFmtId="1"/>
      <inputCells r="N13" val="3014" numFmtId="1"/>
      <inputCells r="O13" val="475" numFmtId="1"/>
      <inputCells r="N14" val="492" numFmtId="1"/>
      <inputCells r="O14" val="0" numFmtId="1"/>
      <inputCells r="N15" val="141" numFmtId="1"/>
      <inputCells r="O15" val="0" numFmtId="1"/>
      <inputCells r="N16" val="4" numFmtId="1"/>
      <inputCells r="O16" val="0" numFmtId="1"/>
      <inputCells r="N17" val="199" numFmtId="1"/>
      <inputCells r="O17" val="0" numFmtId="1"/>
      <inputCells r="N18" val="286" numFmtId="1"/>
      <inputCells r="O18" val="2" numFmtId="1"/>
    </scenario>
    <scenario name="ExcFarewelletal2013_T1_7" locked="1" count="32" user="Ali Santacruz" comment="Created by Ali Santacruz on 5/13/2013">
      <inputCells r="P3" val="0" numFmtId="1"/>
      <inputCells r="Q3" val="0" numFmtId="1"/>
      <inputCells r="P4" val="33" numFmtId="1"/>
      <inputCells r="Q4" val="0" numFmtId="1"/>
      <inputCells r="P5" val="133" numFmtId="1"/>
      <inputCells r="Q5" val="0" numFmtId="1"/>
      <inputCells r="P6" val="0" numFmtId="1"/>
      <inputCells r="Q6" val="0" numFmtId="1"/>
      <inputCells r="P7" val="25" numFmtId="1"/>
      <inputCells r="Q7" val="0" numFmtId="1"/>
      <inputCells r="P8" val="0" numFmtId="1"/>
      <inputCells r="Q8" val="0" numFmtId="1"/>
      <inputCells r="P9" val="43" numFmtId="1"/>
      <inputCells r="Q9" val="0" numFmtId="1"/>
      <inputCells r="P10" val="6" numFmtId="1"/>
      <inputCells r="Q10" val="0" numFmtId="1"/>
      <inputCells r="P11" val="67" numFmtId="1"/>
      <inputCells r="Q11" val="0" numFmtId="1"/>
      <inputCells r="P12" val="257" numFmtId="1"/>
      <inputCells r="Q12" val="0" numFmtId="1"/>
      <inputCells r="P13" val="1606" numFmtId="1"/>
      <inputCells r="Q13" val="0" numFmtId="1"/>
      <inputCells r="P14" val="27" numFmtId="1"/>
      <inputCells r="Q14" val="0" numFmtId="1"/>
      <inputCells r="P15" val="38" numFmtId="1"/>
      <inputCells r="Q15" val="0" numFmtId="1"/>
      <inputCells r="P16" val="0" numFmtId="1"/>
      <inputCells r="Q16" val="0" numFmtId="1"/>
      <inputCells r="P17" val="87" numFmtId="1"/>
      <inputCells r="Q17" val="0" numFmtId="1"/>
      <inputCells r="P18" val="9" numFmtId="1"/>
      <inputCells r="Q18" val="0" numFmtId="1"/>
    </scenario>
    <scenario name="ExcFarewelletal2013_T1_8" locked="1" count="32" user="Ali Santacruz" comment="Created by Ali Santacruz on 5/13/2013">
      <inputCells r="R3" val="27" numFmtId="1"/>
      <inputCells r="S3" val="1" numFmtId="1"/>
      <inputCells r="R4" val="130" numFmtId="1"/>
      <inputCells r="S4" val="33" numFmtId="1"/>
      <inputCells r="R5" val="112" numFmtId="1"/>
      <inputCells r="S5" val="101" numFmtId="1"/>
      <inputCells r="R6" val="0" numFmtId="1"/>
      <inputCells r="S6" val="8" numFmtId="1"/>
      <inputCells r="R7" val="827" numFmtId="1"/>
      <inputCells r="S7" val="336" numFmtId="1"/>
      <inputCells r="R8" val="23" numFmtId="1"/>
      <inputCells r="S8" val="27" numFmtId="1"/>
      <inputCells r="R9" val="1095" numFmtId="1"/>
      <inputCells r="S9" val="176" numFmtId="1"/>
      <inputCells r="R10" val="406" numFmtId="1"/>
      <inputCells r="S10" val="152" numFmtId="1"/>
      <inputCells r="R11" val="23" numFmtId="1"/>
      <inputCells r="S11" val="117" numFmtId="1"/>
      <inputCells r="R12" val="82" numFmtId="1"/>
      <inputCells r="S12" val="211" numFmtId="1"/>
      <inputCells r="R13" val="107" numFmtId="1"/>
      <inputCells r="S13" val="63" numFmtId="1"/>
      <inputCells r="R14" val="12" numFmtId="1"/>
      <inputCells r="S14" val="5" numFmtId="1"/>
      <inputCells r="R15" val="0" numFmtId="1"/>
      <inputCells r="S15" val="0" numFmtId="1"/>
      <inputCells r="R16" val="0" numFmtId="1"/>
      <inputCells r="S16" val="5" numFmtId="1"/>
      <inputCells r="R17" val="9008" numFmtId="1"/>
      <inputCells r="S17" val="926" numFmtId="1"/>
      <inputCells r="R18" val="2755" numFmtId="1"/>
      <inputCells r="S18" val="9711" numFmtId="1"/>
    </scenario>
    <scenario name="ExcFarewelletal2013_T2_1" locked="1" count="32" user="Ali Santacruz" comment="Created by Ali Santacruz on 5/13/2013">
      <inputCells r="D3" val="0" numFmtId="1"/>
      <inputCells r="E3" val="0" numFmtId="1"/>
      <inputCells r="D4" val="0" numFmtId="1"/>
      <inputCells r="E4" val="1284" numFmtId="1"/>
      <inputCells r="D5" val="0" numFmtId="1"/>
      <inputCells r="E5" val="615" numFmtId="1"/>
      <inputCells r="D6" val="0" numFmtId="1"/>
      <inputCells r="E6" val="0" numFmtId="1"/>
      <inputCells r="D7" val="0" numFmtId="1"/>
      <inputCells r="E7" val="36" numFmtId="1"/>
      <inputCells r="D8" val="0" numFmtId="1"/>
      <inputCells r="E8" val="0" numFmtId="1"/>
      <inputCells r="D9" val="0" numFmtId="1"/>
      <inputCells r="E9" val="125" numFmtId="1"/>
      <inputCells r="D10" val="0" numFmtId="1"/>
      <inputCells r="E10" val="40" numFmtId="1"/>
      <inputCells r="D11" val="0" numFmtId="1"/>
      <inputCells r="E11" val="0" numFmtId="1"/>
      <inputCells r="D12" val="0" numFmtId="1"/>
      <inputCells r="E12" val="69" numFmtId="1"/>
      <inputCells r="D13" val="0" numFmtId="1"/>
      <inputCells r="E13" val="198" numFmtId="1"/>
      <inputCells r="D14" val="0" numFmtId="1"/>
      <inputCells r="E14" val="6" numFmtId="1"/>
      <inputCells r="D15" val="0" numFmtId="1"/>
      <inputCells r="E15" val="108" numFmtId="1"/>
      <inputCells r="D16" val="0" numFmtId="1"/>
      <inputCells r="E16" val="20" numFmtId="1"/>
      <inputCells r="D17" val="0" numFmtId="1"/>
      <inputCells r="E17" val="582" numFmtId="1"/>
      <inputCells r="D18" val="0" numFmtId="1"/>
      <inputCells r="E18" val="117" numFmtId="1"/>
    </scenario>
    <scenario name="ExcFarewelletal2013_T2_2" locked="1" count="32" user="Ali Santacruz" comment="Created by Ali Santacruz on 5/13/2013">
      <inputCells r="F3" val="0" numFmtId="1"/>
      <inputCells r="G3" val="0" numFmtId="1"/>
      <inputCells r="F4" val="0" numFmtId="1"/>
      <inputCells r="G4" val="0" numFmtId="1"/>
      <inputCells r="F5" val="221" numFmtId="1"/>
      <inputCells r="G5" val="0" numFmtId="1"/>
      <inputCells r="F6" val="0" numFmtId="1"/>
      <inputCells r="G6" val="0" numFmtId="1"/>
      <inputCells r="F7" val="3" numFmtId="1"/>
      <inputCells r="G7" val="0" numFmtId="1"/>
      <inputCells r="F8" val="0" numFmtId="1"/>
      <inputCells r="G8" val="0" numFmtId="1"/>
      <inputCells r="F9" val="3" numFmtId="1"/>
      <inputCells r="G9" val="0" numFmtId="1"/>
      <inputCells r="F10" val="0" numFmtId="1"/>
      <inputCells r="G10" val="0" numFmtId="1"/>
      <inputCells r="F11" val="0" numFmtId="1"/>
      <inputCells r="G11" val="0" numFmtId="1"/>
      <inputCells r="F12" val="0" numFmtId="1"/>
      <inputCells r="G12" val="0" numFmtId="1"/>
      <inputCells r="F13" val="0" numFmtId="1"/>
      <inputCells r="G13" val="0" numFmtId="1"/>
      <inputCells r="F14" val="0" numFmtId="1"/>
      <inputCells r="G14" val="0" numFmtId="1"/>
      <inputCells r="F15" val="0" numFmtId="1"/>
      <inputCells r="G15" val="0" numFmtId="1"/>
      <inputCells r="F16" val="0" numFmtId="1"/>
      <inputCells r="G16" val="0" numFmtId="1"/>
      <inputCells r="F17" val="127" numFmtId="1"/>
      <inputCells r="G17" val="0" numFmtId="1"/>
      <inputCells r="F18" val="243" numFmtId="1"/>
      <inputCells r="G18" val="0" numFmtId="1"/>
    </scenario>
    <scenario name="ExcFarewelletal2013_T2_3" locked="1" count="32" user="Ali Santacruz" comment="Created by Ali Santacruz on 5/13/2013">
      <inputCells r="H3" val="18" numFmtId="1"/>
      <inputCells r="I3" val="0" numFmtId="1"/>
      <inputCells r="H4" val="1" numFmtId="1"/>
      <inputCells r="I4" val="0" numFmtId="1"/>
      <inputCells r="H5" val="3" numFmtId="1"/>
      <inputCells r="I5" val="0" numFmtId="1"/>
      <inputCells r="H6" val="0" numFmtId="1"/>
      <inputCells r="I6" val="0" numFmtId="1"/>
      <inputCells r="H7" val="923" numFmtId="1"/>
      <inputCells r="I7" val="0" numFmtId="1"/>
      <inputCells r="H8" val="0" numFmtId="1"/>
      <inputCells r="I8" val="0" numFmtId="1"/>
      <inputCells r="H9" val="27" numFmtId="1"/>
      <inputCells r="I9" val="0" numFmtId="1"/>
      <inputCells r="H10" val="26" numFmtId="1"/>
      <inputCells r="I10" val="0" numFmtId="1"/>
      <inputCells r="H11" val="3" numFmtId="1"/>
      <inputCells r="I11" val="0" numFmtId="1"/>
      <inputCells r="H12" val="60" numFmtId="1"/>
      <inputCells r="I12" val="0" numFmtId="1"/>
      <inputCells r="H13" val="2" numFmtId="1"/>
      <inputCells r="I13" val="0" numFmtId="1"/>
      <inputCells r="H14" val="0" numFmtId="1"/>
      <inputCells r="I14" val="0" numFmtId="1"/>
      <inputCells r="H15" val="0" numFmtId="1"/>
      <inputCells r="I15" val="0" numFmtId="1"/>
      <inputCells r="H16" val="0" numFmtId="1"/>
      <inputCells r="I16" val="0" numFmtId="1"/>
      <inputCells r="H17" val="18" numFmtId="1"/>
      <inputCells r="I17" val="0" numFmtId="1"/>
      <inputCells r="H18" val="56" numFmtId="1"/>
      <inputCells r="I18" val="0" numFmtId="1"/>
    </scenario>
    <scenario name="ExcFarewelletal2013_T2_4" locked="1" count="32" user="Ali Santacruz" comment="Created by Ali Santacruz on 5/13/2013">
      <inputCells r="J3" val="0" numFmtId="1"/>
      <inputCells r="K3" val="0" numFmtId="1"/>
      <inputCells r="J4" val="0" numFmtId="1"/>
      <inputCells r="K4" val="0" numFmtId="1"/>
      <inputCells r="J5" val="0" numFmtId="1"/>
      <inputCells r="K5" val="0" numFmtId="1"/>
      <inputCells r="J6" val="0" numFmtId="1"/>
      <inputCells r="K6" val="0" numFmtId="1"/>
      <inputCells r="J7" val="0" numFmtId="1"/>
      <inputCells r="K7" val="0" numFmtId="1"/>
      <inputCells r="J8" val="0" numFmtId="1"/>
      <inputCells r="K8" val="0" numFmtId="1"/>
      <inputCells r="J9" val="0" numFmtId="1"/>
      <inputCells r="K9" val="0" numFmtId="1"/>
      <inputCells r="J10" val="0" numFmtId="1"/>
      <inputCells r="K10" val="0" numFmtId="1"/>
      <inputCells r="J11" val="0" numFmtId="1"/>
      <inputCells r="K11" val="0" numFmtId="1"/>
      <inputCells r="J12" val="0" numFmtId="1"/>
      <inputCells r="K12" val="0" numFmtId="1"/>
      <inputCells r="J13" val="0" numFmtId="1"/>
      <inputCells r="K13" val="0" numFmtId="1"/>
      <inputCells r="J14" val="0" numFmtId="1"/>
      <inputCells r="K14" val="0" numFmtId="1"/>
      <inputCells r="J15" val="0" numFmtId="1"/>
      <inputCells r="K15" val="0" numFmtId="1"/>
      <inputCells r="J16" val="0" numFmtId="1"/>
      <inputCells r="K16" val="0" numFmtId="1"/>
      <inputCells r="J17" val="0" numFmtId="1"/>
      <inputCells r="K17" val="0" numFmtId="1"/>
      <inputCells r="J18" val="0" numFmtId="1"/>
      <inputCells r="K18" val="0" numFmtId="1"/>
    </scenario>
    <scenario name="ExcFarewelletal2013_T2_5" locked="1" count="32" user="Ali Santacruz" comment="Created by Ali Santacruz on 5/13/2013">
      <inputCells r="L3" val="0" numFmtId="1"/>
      <inputCells r="M3" val="0" numFmtId="1"/>
      <inputCells r="L4" val="1" numFmtId="1"/>
      <inputCells r="M4" val="0" numFmtId="1"/>
      <inputCells r="L5" val="11" numFmtId="1"/>
      <inputCells r="M5" val="15" numFmtId="1"/>
      <inputCells r="L6" val="0" numFmtId="1"/>
      <inputCells r="M6" val="3" numFmtId="1"/>
      <inputCells r="L7" val="83" numFmtId="1"/>
      <inputCells r="M7" val="165" numFmtId="1"/>
      <inputCells r="L8" val="0" numFmtId="1"/>
      <inputCells r="M8" val="0" numFmtId="1"/>
      <inputCells r="L9" val="0" numFmtId="1"/>
      <inputCells r="M9" val="0" numFmtId="1"/>
      <inputCells r="L10" val="0" numFmtId="1"/>
      <inputCells r="M10" val="0" numFmtId="1"/>
      <inputCells r="L11" val="27" numFmtId="1"/>
      <inputCells r="M11" val="16" numFmtId="1"/>
      <inputCells r="L12" val="455" numFmtId="1"/>
      <inputCells r="M12" val="565" numFmtId="1"/>
      <inputCells r="L13" val="51" numFmtId="1"/>
      <inputCells r="M13" val="74" numFmtId="1"/>
      <inputCells r="L14" val="0" numFmtId="1"/>
      <inputCells r="M14" val="29" numFmtId="1"/>
      <inputCells r="L15" val="0" numFmtId="1"/>
      <inputCells r="M15" val="0" numFmtId="1"/>
      <inputCells r="L16" val="0" numFmtId="1"/>
      <inputCells r="M16" val="0" numFmtId="1"/>
      <inputCells r="L17" val="0" numFmtId="1"/>
      <inputCells r="M17" val="0" numFmtId="1"/>
      <inputCells r="L18" val="195" numFmtId="1"/>
      <inputCells r="M18" val="67" numFmtId="1"/>
    </scenario>
    <scenario name="ExcFarewelletal2013_T2_6" locked="1" count="32" user="Ali Santacruz" comment="Created by Ali Santacruz on 5/13/2013">
      <inputCells r="N3" val="5" numFmtId="1"/>
      <inputCells r="O3" val="0" numFmtId="1"/>
      <inputCells r="N4" val="638" numFmtId="1"/>
      <inputCells r="O4" val="0" numFmtId="1"/>
      <inputCells r="N5" val="368" numFmtId="1"/>
      <inputCells r="O5" val="13" numFmtId="1"/>
      <inputCells r="N6" val="0" numFmtId="1"/>
      <inputCells r="O6" val="0" numFmtId="1"/>
      <inputCells r="N7" val="886" numFmtId="1"/>
      <inputCells r="O7" val="45" numFmtId="1"/>
      <inputCells r="N8" val="0" numFmtId="1"/>
      <inputCells r="O8" val="0" numFmtId="1"/>
      <inputCells r="N9" val="230" numFmtId="1"/>
      <inputCells r="O9" val="0" numFmtId="1"/>
      <inputCells r="N10" val="281" numFmtId="1"/>
      <inputCells r="O10" val="0" numFmtId="1"/>
      <inputCells r="N11" val="165" numFmtId="1"/>
      <inputCells r="O11" val="0" numFmtId="1"/>
      <inputCells r="N12" val="1652" numFmtId="1"/>
      <inputCells r="O12" val="146" numFmtId="1"/>
      <inputCells r="N13" val="5610" numFmtId="1"/>
      <inputCells r="O13" val="535" numFmtId="1"/>
      <inputCells r="N14" val="588" numFmtId="1"/>
      <inputCells r="O14" val="0" numFmtId="1"/>
      <inputCells r="N15" val="547" numFmtId="1"/>
      <inputCells r="O15" val="0" numFmtId="1"/>
      <inputCells r="N16" val="69" numFmtId="1"/>
      <inputCells r="O16" val="0" numFmtId="1"/>
      <inputCells r="N17" val="416" numFmtId="1"/>
      <inputCells r="O17" val="0" numFmtId="1"/>
      <inputCells r="N18" val="396" numFmtId="1"/>
      <inputCells r="O18" val="2" numFmtId="1"/>
    </scenario>
    <scenario name="ExcFarewelletal2013_T2_7" locked="1" count="32" user="Ali Santacruz" comment="Created by Ali Santacruz on 5/13/2013">
      <inputCells r="P3" val="0" numFmtId="1"/>
      <inputCells r="Q3" val="0" numFmtId="1"/>
      <inputCells r="P4" val="0" numFmtId="1"/>
      <inputCells r="Q4" val="0" numFmtId="1"/>
      <inputCells r="P5" val="0" numFmtId="1"/>
      <inputCells r="Q5" val="0" numFmtId="1"/>
      <inputCells r="P6" val="0" numFmtId="1"/>
      <inputCells r="Q6" val="0" numFmtId="1"/>
      <inputCells r="P7" val="0" numFmtId="1"/>
      <inputCells r="Q7" val="0" numFmtId="1"/>
      <inputCells r="P8" val="0" numFmtId="1"/>
      <inputCells r="Q8" val="0" numFmtId="1"/>
      <inputCells r="P9" val="0" numFmtId="1"/>
      <inputCells r="Q9" val="0" numFmtId="1"/>
      <inputCells r="P10" val="0" numFmtId="1"/>
      <inputCells r="Q10" val="0" numFmtId="1"/>
      <inputCells r="P11" val="0" numFmtId="1"/>
      <inputCells r="Q11" val="0" numFmtId="1"/>
      <inputCells r="P12" val="0" numFmtId="1"/>
      <inputCells r="Q12" val="0" numFmtId="1"/>
      <inputCells r="P13" val="0" numFmtId="1"/>
      <inputCells r="Q13" val="0" numFmtId="1"/>
      <inputCells r="P14" val="0" numFmtId="1"/>
      <inputCells r="Q14" val="0" numFmtId="1"/>
      <inputCells r="P15" val="0" numFmtId="1"/>
      <inputCells r="Q15" val="0" numFmtId="1"/>
      <inputCells r="P16" val="0" numFmtId="1"/>
      <inputCells r="Q16" val="0" numFmtId="1"/>
      <inputCells r="P17" val="0" numFmtId="1"/>
      <inputCells r="Q17" val="0" numFmtId="1"/>
      <inputCells r="P18" val="0" numFmtId="1"/>
      <inputCells r="Q18" val="0" numFmtId="1"/>
    </scenario>
    <scenario name="ExcFarewelletal2013_T2_8" locked="1" count="32" user="Ali Santacruz" comment="Created by Ali Santacruz on 5/13/2013">
      <inputCells r="R3" val="27" numFmtId="1"/>
      <inputCells r="S3" val="4" numFmtId="1"/>
      <inputCells r="R4" val="223" numFmtId="1"/>
      <inputCells r="S4" val="90" numFmtId="1"/>
      <inputCells r="R5" val="340" numFmtId="1"/>
      <inputCells r="S5" val="204" numFmtId="1"/>
      <inputCells r="R6" val="0" numFmtId="1"/>
      <inputCells r="S6" val="32" numFmtId="1"/>
      <inputCells r="R7" val="731" numFmtId="1"/>
      <inputCells r="S7" val="1523" numFmtId="1"/>
      <inputCells r="R8" val="26" numFmtId="1"/>
      <inputCells r="S8" val="43" numFmtId="1"/>
      <inputCells r="R9" val="1018" numFmtId="1"/>
      <inputCells r="S9" val="325" numFmtId="1"/>
      <inputCells r="R10" val="87" numFmtId="1"/>
      <inputCells r="S10" val="739" numFmtId="1"/>
      <inputCells r="R11" val="12" numFmtId="1"/>
      <inputCells r="S11" val="136" numFmtId="1"/>
      <inputCells r="R12" val="69" numFmtId="1"/>
      <inputCells r="S12" val="562" numFmtId="1"/>
      <inputCells r="R13" val="126" numFmtId="1"/>
      <inputCells r="S13" val="130" numFmtId="1"/>
      <inputCells r="R14" val="11" numFmtId="1"/>
      <inputCells r="S14" val="9" numFmtId="1"/>
      <inputCells r="R15" val="0" numFmtId="1"/>
      <inputCells r="S15" val="0" numFmtId="1"/>
      <inputCells r="R16" val="0" numFmtId="1"/>
      <inputCells r="S16" val="12" numFmtId="1"/>
      <inputCells r="R17" val="8640" numFmtId="1"/>
      <inputCells r="S17" val="1460" numFmtId="1"/>
      <inputCells r="R18" val="1405" numFmtId="1"/>
      <inputCells r="S18" val="11705" numFmtId="1"/>
    </scenario>
    <scenario name="Committed1" locked="1" count="17" user="Robert Pontius" comment="This shows how all the entries are committed, given the marginal totals, gross losses, and gross gains._x000a_Created by Robert Pontius on 10/7/2013">
      <inputCells r="A1" val="Census"/>
      <inputCells r="B1" val="Committed1"/>
      <inputCells r="D1" val="Time2"/>
      <inputCells r="B3" val="Time1"/>
      <inputCells r="C2" val="Change"/>
      <inputCells r="C3" val="Forest"/>
      <inputCells r="D3" val="40" numFmtId="1"/>
      <inputCells r="E3" val="10" numFmtId="1"/>
      <inputCells r="F3" val="0" numFmtId="1"/>
      <inputCells r="C4" val="Built"/>
      <inputCells r="D4" val="10" numFmtId="1"/>
      <inputCells r="E4" val="40" numFmtId="1"/>
      <inputCells r="F4" val="0" numFmtId="1"/>
      <inputCells r="C5" val="Other"/>
      <inputCells r="D5" val="0" numFmtId="1"/>
      <inputCells r="E5" val="0" numFmtId="1"/>
      <inputCells r="F5" val="0" numFmtId="1"/>
    </scenario>
    <scenario name="Uncommitted1" locked="1" count="17" user="Robert Pontius" comment="Created by Robert Pontius on 10/7/2013">
      <inputCells r="A1" val="Census"/>
      <inputCells r="B1" val="Uncommitted1"/>
      <inputCells r="D1" val="Time2"/>
      <inputCells r="B3" val="Time1"/>
      <inputCells r="C2" val="Change"/>
      <inputCells r="C3" val="Forest"/>
      <inputCells r="D3" val="20" numFmtId="1"/>
      <inputCells r="E3" val="10" numFmtId="1"/>
      <inputCells r="F3" val="10" numFmtId="1"/>
      <inputCells r="C4" val="Built"/>
      <inputCells r="D4" val="10" numFmtId="1"/>
      <inputCells r="E4" val="20" numFmtId="1"/>
      <inputCells r="F4" val="10" numFmtId="1"/>
      <inputCells r="C5" val="Other"/>
      <inputCells r="D5" val="10" numFmtId="1"/>
      <inputCells r="E5" val="10" numFmtId="1"/>
      <inputCells r="F5" val="20" numFmtId="1"/>
    </scenario>
    <scenario name="Nigeria1987-2002" locked="1" count="25" user="Robert Pontius" comment="Created by Robert Pontius on 12/26/2013">
      <inputCells r="A1" val="Census"/>
      <inputCells r="B1" val="Nigeria1987-2002"/>
      <inputCells r="D1" val="2002"/>
      <inputCells r="B3" val="1987" numFmtId="1"/>
      <inputCells r="C2" val="Change"/>
      <inputCells r="C3" val="Forest"/>
      <inputCells r="D3" val="11.75" numFmtId="1"/>
      <inputCells r="E3" val="0.3" numFmtId="1"/>
      <inputCells r="F3" val="12.71" numFmtId="1"/>
      <inputCells r="G3" val="0.15" numFmtId="1"/>
      <inputCells r="C4" val="Exposed"/>
      <inputCells r="D4" val="0.79" numFmtId="1"/>
      <inputCells r="E4" val="3.95" numFmtId="1"/>
      <inputCells r="F4" val="3.97" numFmtId="1"/>
      <inputCells r="G4" val="0.52" numFmtId="1"/>
      <inputCells r="C5" val="Cultivation"/>
      <inputCells r="D5" val="16.89" numFmtId="1"/>
      <inputCells r="E5" val="2.11" numFmtId="1"/>
      <inputCells r="F5" val="43.64" numFmtId="1"/>
      <inputCells r="G5" val="0.65" numFmtId="1"/>
      <inputCells r="C6" val="Wet"/>
      <inputCells r="D6" val="0.69" numFmtId="1"/>
      <inputCells r="E6" val="0.07" numFmtId="1"/>
      <inputCells r="F6" val="0.76" numFmtId="1"/>
      <inputCells r="G6" val="1.05" numFmtId="1"/>
    </scenario>
    <scenario name="Nigeria2002-2013" locked="1" count="25" user="Robert Pontius" comment="Created by Robert Pontius on 12/26/2013">
      <inputCells r="A1" val="Census"/>
      <inputCells r="B1" val="Nigeria2002-2013"/>
      <inputCells r="D1" val="2013"/>
      <inputCells r="B3" val="2002" numFmtId="1"/>
      <inputCells r="C2" val="Change"/>
      <inputCells r="C3" val="Forest"/>
      <inputCells r="D3" val="9.28" numFmtId="1"/>
      <inputCells r="E3" val="0.1" numFmtId="1"/>
      <inputCells r="F3" val="9.48" numFmtId="1"/>
      <inputCells r="G3" val="0.11" numFmtId="1"/>
      <inputCells r="C4" val="Exposed"/>
      <inputCells r="D4" val="0.64" numFmtId="1"/>
      <inputCells r="E4" val="6.65" numFmtId="1"/>
      <inputCells r="F4" val="6.92" numFmtId="1"/>
      <inputCells r="G4" val="0.44" numFmtId="1"/>
      <inputCells r="C5" val="Cultivation"/>
      <inputCells r="D5" val="14.6" numFmtId="1"/>
      <inputCells r="E5" val="2.29" numFmtId="1"/>
      <inputCells r="F5" val="46.28" numFmtId="1"/>
      <inputCells r="G5" val="0.87" numFmtId="1"/>
      <inputCells r="C6" val="Wet"/>
      <inputCells r="D6" val="0.39" numFmtId="1"/>
      <inputCells r="E6" val="0.18" numFmtId="1"/>
      <inputCells r="F6" val="0.61" numFmtId="1"/>
      <inputCells r="G6" val="1.15" numFmtId="1"/>
    </scenario>
    <scenario name="PIE16categoriesHeaders" locked="1" count="21" user="Robert Pontius" comment="Created by Robert Pontius on 1/9/2014">
      <inputCells r="A1" val="Census"/>
      <inputCells r="B1" val="PIE1971-1999 16 categories"/>
      <inputCells r="D1" val="1999"/>
      <inputCells r="B3" val="1971" numFmtId="1"/>
      <inputCells r="C2" val="Change"/>
      <inputCells r="C3" val="Cropland"/>
      <inputCells r="C4" val="Pasture"/>
      <inputCells r="C5" val="Forest"/>
      <inputCells r="C6" val="Wetland"/>
      <inputCells r="C7" val="Mining"/>
      <inputCells r="C8" val="Open Land"/>
      <inputCells r="C9" val="Recreation"/>
      <inputCells r="C10" val="Residential"/>
      <inputCells r="C11" val="Salt Wetland"/>
      <inputCells r="C12" val="Commercial"/>
      <inputCells r="C13" val="Industrial"/>
      <inputCells r="C14" val="Urban Open"/>
      <inputCells r="C15" val="Transportation"/>
      <inputCells r="C16" val="Waste Disposal"/>
      <inputCells r="C17" val="Water"/>
      <inputCells r="C18" val="Woody Perennial"/>
    </scenario>
    <scenario name="PIE16categories_1" locked="1" count="32" user="Robert Pontius" comment="Created by Robert Pontius on 1/9/2014">
      <inputCells r="D3" val="46552" numFmtId="1"/>
      <inputCells r="E3" val="200" numFmtId="1"/>
      <inputCells r="D4" val="158" numFmtId="1"/>
      <inputCells r="E4" val="18725" numFmtId="1"/>
      <inputCells r="D5" val="625" numFmtId="1"/>
      <inputCells r="E5" val="1311" numFmtId="1"/>
      <inputCells r="D6" val="80" numFmtId="1"/>
      <inputCells r="E6" val="82" numFmtId="1"/>
      <inputCells r="D7" val="0" numFmtId="1"/>
      <inputCells r="E7" val="53" numFmtId="1"/>
      <inputCells r="D8" val="168" numFmtId="1"/>
      <inputCells r="E8" val="345" numFmtId="1"/>
      <inputCells r="D9" val="0" numFmtId="1"/>
      <inputCells r="E9" val="56" numFmtId="1"/>
      <inputCells r="D10" val="16" numFmtId="1"/>
      <inputCells r="E10" val="0" numFmtId="1"/>
      <inputCells r="D11" val="0" numFmtId="1"/>
      <inputCells r="E11" val="9" numFmtId="1"/>
      <inputCells r="D12" val="0" numFmtId="1"/>
      <inputCells r="E12" val="0" numFmtId="1"/>
      <inputCells r="D13" val="0" numFmtId="1"/>
      <inputCells r="E13" val="9" numFmtId="1"/>
      <inputCells r="D14" val="0" numFmtId="1"/>
      <inputCells r="E14" val="59" numFmtId="1"/>
      <inputCells r="D15" val="0" numFmtId="1"/>
      <inputCells r="E15" val="0" numFmtId="1"/>
      <inputCells r="D16" val="0" numFmtId="1"/>
      <inputCells r="E16" val="9" numFmtId="1"/>
      <inputCells r="D17" val="0" numFmtId="1"/>
      <inputCells r="E17" val="0" numFmtId="1"/>
      <inputCells r="D18" val="106" numFmtId="1"/>
      <inputCells r="E18" val="705" numFmtId="1"/>
    </scenario>
    <scenario name="PIE16categories_2" locked="1" count="32" user="Robert Pontius" comment="Created by Robert Pontius on 1/9/2014">
      <inputCells r="F3" val="855" numFmtId="1"/>
      <inputCells r="G3" val="15" numFmtId="1"/>
      <inputCells r="F4" val="1319" numFmtId="1"/>
      <inputCells r="G4" val="4" numFmtId="1"/>
      <inputCells r="F5" val="490273" numFmtId="1"/>
      <inputCells r="G5" val="629" numFmtId="1"/>
      <inputCells r="F6" val="2096" numFmtId="1"/>
      <inputCells r="G6" val="45317" numFmtId="1"/>
      <inputCells r="F7" val="1064" numFmtId="1"/>
      <inputCells r="G7" val="53" numFmtId="1"/>
      <inputCells r="F8" val="7053" numFmtId="1"/>
      <inputCells r="G8" val="83" numFmtId="1"/>
      <inputCells r="F9" val="76" numFmtId="1"/>
      <inputCells r="G9" val="0" numFmtId="1"/>
      <inputCells r="F10" val="11" numFmtId="1"/>
      <inputCells r="G10" val="0" numFmtId="1"/>
      <inputCells r="F11" val="6" numFmtId="1"/>
      <inputCells r="G11" val="0" numFmtId="1"/>
      <inputCells r="F12" val="11" numFmtId="1"/>
      <inputCells r="G12" val="0" numFmtId="1"/>
      <inputCells r="F13" val="0" numFmtId="1"/>
      <inputCells r="G13" val="0" numFmtId="1"/>
      <inputCells r="F14" val="443" numFmtId="1"/>
      <inputCells r="G14" val="103" numFmtId="1"/>
      <inputCells r="F15" val="10" numFmtId="1"/>
      <inputCells r="G15" val="0" numFmtId="1"/>
      <inputCells r="F16" val="61" numFmtId="1"/>
      <inputCells r="G16" val="21" numFmtId="1"/>
      <inputCells r="F17" val="9" numFmtId="1"/>
      <inputCells r="G17" val="274" numFmtId="1"/>
      <inputCells r="F18" val="194" numFmtId="1"/>
      <inputCells r="G18" val="0" numFmtId="1"/>
    </scenario>
    <scenario name="PIE16categories_3" locked="1" count="32" user="Robert Pontius" comment="Created by Robert Pontius on 1/9/2014">
      <inputCells r="H3" val="18" numFmtId="1"/>
      <inputCells r="I3" val="2377" numFmtId="1"/>
      <inputCells r="H4" val="0" numFmtId="1"/>
      <inputCells r="I4" val="2241" numFmtId="1"/>
      <inputCells r="H5" val="1048" numFmtId="1"/>
      <inputCells r="I5" val="3362" numFmtId="1"/>
      <inputCells r="H6" val="41" numFmtId="1"/>
      <inputCells r="I6" val="50" numFmtId="1"/>
      <inputCells r="H7" val="3326" numFmtId="1"/>
      <inputCells r="I7" val="1725" numFmtId="1"/>
      <inputCells r="H8" val="132" numFmtId="1"/>
      <inputCells r="I8" val="27776" numFmtId="1"/>
      <inputCells r="H9" val="0" numFmtId="1"/>
      <inputCells r="I9" val="253" numFmtId="1"/>
      <inputCells r="H10" val="0" numFmtId="1"/>
      <inputCells r="I10" val="44" numFmtId="1"/>
      <inputCells r="H11" val="0" numFmtId="1"/>
      <inputCells r="I11" val="17" numFmtId="1"/>
      <inputCells r="H12" val="0" numFmtId="1"/>
      <inputCells r="I12" val="0" numFmtId="1"/>
      <inputCells r="H13" val="20" numFmtId="1"/>
      <inputCells r="I13" val="44" numFmtId="1"/>
      <inputCells r="H14" val="0" numFmtId="1"/>
      <inputCells r="I14" val="907" numFmtId="1"/>
      <inputCells r="H15" val="0" numFmtId="1"/>
      <inputCells r="I15" val="7" numFmtId="1"/>
      <inputCells r="H16" val="0" numFmtId="1"/>
      <inputCells r="I16" val="859" numFmtId="1"/>
      <inputCells r="H17" val="0" numFmtId="1"/>
      <inputCells r="I17" val="0" numFmtId="1"/>
      <inputCells r="H18" val="0" numFmtId="1"/>
      <inputCells r="I18" val="292" numFmtId="1"/>
    </scenario>
    <scenario name="PIE16categories_4" locked="1" count="32" user="Robert Pontius" comment="Created by Robert Pontius on 1/9/2014">
      <inputCells r="J3" val="468" numFmtId="1"/>
      <inputCells r="K3" val="10035" numFmtId="1"/>
      <inputCells r="J4" val="177" numFmtId="1"/>
      <inputCells r="K4" val="5672" numFmtId="1"/>
      <inputCells r="J5" val="2220" numFmtId="1"/>
      <inputCells r="K5" val="79318" numFmtId="1"/>
      <inputCells r="J6" val="11" numFmtId="1"/>
      <inputCells r="K6" val="563" numFmtId="1"/>
      <inputCells r="J7" val="103" numFmtId="1"/>
      <inputCells r="K7" val="929" numFmtId="1"/>
      <inputCells r="J8" val="490" numFmtId="1"/>
      <inputCells r="K8" val="7278" numFmtId="1"/>
      <inputCells r="J9" val="21102" numFmtId="1"/>
      <inputCells r="K9" val="304" numFmtId="1"/>
      <inputCells r="J10" val="45" numFmtId="1"/>
      <inputCells r="K10" val="265354" numFmtId="1"/>
      <inputCells r="J11" val="0" numFmtId="1"/>
      <inputCells r="K11" val="34" numFmtId="1"/>
      <inputCells r="J12" val="7" numFmtId="1"/>
      <inputCells r="K12" val="58" numFmtId="1"/>
      <inputCells r="J13" val="9" numFmtId="1"/>
      <inputCells r="K13" val="171" numFmtId="1"/>
      <inputCells r="J14" val="792" numFmtId="1"/>
      <inputCells r="K14" val="1677" numFmtId="1"/>
      <inputCells r="J15" val="60" numFmtId="1"/>
      <inputCells r="K15" val="96" numFmtId="1"/>
      <inputCells r="J16" val="28" numFmtId="1"/>
      <inputCells r="K16" val="103" numFmtId="1"/>
      <inputCells r="J17" val="216" numFmtId="1"/>
      <inputCells r="K17" val="4" numFmtId="1"/>
      <inputCells r="J18" val="10" numFmtId="1"/>
      <inputCells r="K18" val="1462" numFmtId="1"/>
    </scenario>
    <scenario name="PIE16categories_5" locked="1" count="32" user="Robert Pontius" comment="Created by Robert Pontius on 1/9/2014">
      <inputCells r="L3" val="0" numFmtId="1"/>
      <inputCells r="M3" val="813" numFmtId="1"/>
      <inputCells r="L4" val="12" numFmtId="1"/>
      <inputCells r="M4" val="375" numFmtId="1"/>
      <inputCells r="L5" val="0" numFmtId="1"/>
      <inputCells r="M5" val="4102" numFmtId="1"/>
      <inputCells r="L6" val="0" numFmtId="1"/>
      <inputCells r="M6" val="30" numFmtId="1"/>
      <inputCells r="L7" val="0" numFmtId="1"/>
      <inputCells r="M7" val="377" numFmtId="1"/>
      <inputCells r="L8" val="0" numFmtId="1"/>
      <inputCells r="M8" val="1440" numFmtId="1"/>
      <inputCells r="L9" val="0" numFmtId="1"/>
      <inputCells r="M9" val="449" numFmtId="1"/>
      <inputCells r="L10" val="0" numFmtId="1"/>
      <inputCells r="M10" val="494" numFmtId="1"/>
      <inputCells r="L11" val="59878" numFmtId="1"/>
      <inputCells r="M11" val="0" numFmtId="1"/>
      <inputCells r="L12" val="0" numFmtId="1"/>
      <inputCells r="M12" val="16343" numFmtId="1"/>
      <inputCells r="L13" val="0" numFmtId="1"/>
      <inputCells r="M13" val="15" numFmtId="1"/>
      <inputCells r="L14" val="0" numFmtId="1"/>
      <inputCells r="M14" val="1155" numFmtId="1"/>
      <inputCells r="L15" val="0" numFmtId="1"/>
      <inputCells r="M15" val="100" numFmtId="1"/>
      <inputCells r="L16" val="0" numFmtId="1"/>
      <inputCells r="M16" val="18" numFmtId="1"/>
      <inputCells r="L17" val="10" numFmtId="1"/>
      <inputCells r="M17" val="0" numFmtId="1"/>
      <inputCells r="L18" val="0" numFmtId="1"/>
      <inputCells r="M18" val="82" numFmtId="1"/>
    </scenario>
    <scenario name="PIE16categories_6" locked="1" count="32" user="Robert Pontius" comment="Created by Robert Pontius on 1/9/2014">
      <inputCells r="N3" val="1647" numFmtId="1"/>
      <inputCells r="O3" val="290" numFmtId="1"/>
      <inputCells r="N4" val="1154" numFmtId="1"/>
      <inputCells r="O4" val="215" numFmtId="1"/>
      <inputCells r="N5" val="9446" numFmtId="1"/>
      <inputCells r="O5" val="3429" numFmtId="1"/>
      <inputCells r="N6" val="128" numFmtId="1"/>
      <inputCells r="O6" val="30" numFmtId="1"/>
      <inputCells r="N7" val="983" numFmtId="1"/>
      <inputCells r="O7" val="114" numFmtId="1"/>
      <inputCells r="N8" val="3175" numFmtId="1"/>
      <inputCells r="O8" val="512" numFmtId="1"/>
      <inputCells r="N9" val="190" numFmtId="1"/>
      <inputCells r="O9" val="249" numFmtId="1"/>
      <inputCells r="N10" val="293" numFmtId="1"/>
      <inputCells r="O10" val="99" numFmtId="1"/>
      <inputCells r="N11" val="0" numFmtId="1"/>
      <inputCells r="O11" val="0" numFmtId="1"/>
      <inputCells r="N12" val="27" numFmtId="1"/>
      <inputCells r="O12" val="61" numFmtId="1"/>
      <inputCells r="N13" val="15640" numFmtId="1"/>
      <inputCells r="O13" val="226" numFmtId="1"/>
      <inputCells r="N14" val="1723" numFmtId="1"/>
      <inputCells r="O14" val="17316" numFmtId="1"/>
      <inputCells r="N15" val="20" numFmtId="1"/>
      <inputCells r="O15" val="38" numFmtId="1"/>
      <inputCells r="N16" val="375" numFmtId="1"/>
      <inputCells r="O16" val="40" numFmtId="1"/>
      <inputCells r="N17" val="0" numFmtId="1"/>
      <inputCells r="O17" val="0" numFmtId="1"/>
      <inputCells r="N18" val="270" numFmtId="1"/>
      <inputCells r="O18" val="139" numFmtId="1"/>
    </scenario>
    <scenario name="PIE16categories_7" locked="1" count="32" user="Robert Pontius" comment="Created by Robert Pontius on 1/9/2014">
      <inputCells r="P3" val="94" numFmtId="1"/>
      <inputCells r="Q3" val="34" numFmtId="1"/>
      <inputCells r="P4" val="151" numFmtId="1"/>
      <inputCells r="Q4" val="0" numFmtId="1"/>
      <inputCells r="P5" val="1485" numFmtId="1"/>
      <inputCells r="Q5" val="1004" numFmtId="1"/>
      <inputCells r="P6" val="91" numFmtId="1"/>
      <inputCells r="Q6" val="37" numFmtId="1"/>
      <inputCells r="P7" val="75" numFmtId="1"/>
      <inputCells r="Q7" val="0" numFmtId="1"/>
      <inputCells r="P8" val="174" numFmtId="1"/>
      <inputCells r="Q8" val="132" numFmtId="1"/>
      <inputCells r="P9" val="9" numFmtId="1"/>
      <inputCells r="Q9" val="0" numFmtId="1"/>
      <inputCells r="P10" val="114" numFmtId="1"/>
      <inputCells r="Q10" val="0" numFmtId="1"/>
      <inputCells r="P11" val="0" numFmtId="1"/>
      <inputCells r="Q11" val="0" numFmtId="1"/>
      <inputCells r="P12" val="11" numFmtId="1"/>
      <inputCells r="Q12" val="0" numFmtId="1"/>
      <inputCells r="P13" val="18" numFmtId="1"/>
      <inputCells r="Q13" val="0" numFmtId="1"/>
      <inputCells r="P14" val="46" numFmtId="1"/>
      <inputCells r="Q14" val="44" numFmtId="1"/>
      <inputCells r="P15" val="19460" numFmtId="1"/>
      <inputCells r="Q15" val="0" numFmtId="1"/>
      <inputCells r="P16" val="28" numFmtId="1"/>
      <inputCells r="Q16" val="1581" numFmtId="1"/>
      <inputCells r="P17" val="0" numFmtId="1"/>
      <inputCells r="Q17" val="0" numFmtId="1"/>
      <inputCells r="P18" val="0" numFmtId="1"/>
      <inputCells r="Q18" val="0" numFmtId="1"/>
    </scenario>
    <scenario name="PIE16categories_8" locked="1" count="32" user="Robert Pontius" comment="Created by Robert Pontius on 1/9/2014">
      <inputCells r="R3" val="201" numFmtId="1"/>
      <inputCells r="S3" val="372" numFmtId="1"/>
      <inputCells r="R4" val="0" numFmtId="1"/>
      <inputCells r="S4" val="25" numFmtId="1"/>
      <inputCells r="R5" val="673" numFmtId="1"/>
      <inputCells r="S5" val="166" numFmtId="1"/>
      <inputCells r="R6" val="198" numFmtId="1"/>
      <inputCells r="S6" val="0" numFmtId="1"/>
      <inputCells r="R7" val="33" numFmtId="1"/>
      <inputCells r="S7" val="0" numFmtId="1"/>
      <inputCells r="R8" val="67" numFmtId="1"/>
      <inputCells r="S8" val="0" numFmtId="1"/>
      <inputCells r="R9" val="335" numFmtId="1"/>
      <inputCells r="S9" val="0" numFmtId="1"/>
      <inputCells r="R10" val="2" numFmtId="1"/>
      <inputCells r="S10" val="0" numFmtId="1"/>
      <inputCells r="R11" val="0" numFmtId="1"/>
      <inputCells r="S11" val="0" numFmtId="1"/>
      <inputCells r="R12" val="0" numFmtId="1"/>
      <inputCells r="S12" val="0" numFmtId="1"/>
      <inputCells r="R13" val="0" numFmtId="1"/>
      <inputCells r="S13" val="0" numFmtId="1"/>
      <inputCells r="R14" val="40" numFmtId="1"/>
      <inputCells r="S14" val="0" numFmtId="1"/>
      <inputCells r="R15" val="0" numFmtId="1"/>
      <inputCells r="S15" val="0" numFmtId="1"/>
      <inputCells r="R16" val="51" numFmtId="1"/>
      <inputCells r="S16" val="0" numFmtId="1"/>
      <inputCells r="R17" val="23528" numFmtId="1"/>
      <inputCells r="S17" val="0" numFmtId="1"/>
      <inputCells r="R18" val="22" numFmtId="1"/>
      <inputCells r="S18" val="3735" numFmtId="1"/>
    </scenario>
    <scenario name="PIE3CategoriesHeaders" locked="1" count="6" user="Robert Pontius" comment="Created by Robert Pontius on 1/9/2014_x000a_Modified by Robert Pontius on 1/9/2014">
      <inputCells r="A1" val="Census"/>
      <inputCells r="B1" val="PIE3Category"/>
      <inputCells r="C2" val="Change"/>
      <inputCells r="C3" val="Forest"/>
      <inputCells r="C4" val="Built"/>
      <inputCells r="C5" val="Other"/>
    </scenario>
    <scenario name="PIE3categories1971-1985" locked="1" count="11" user="Robert Pontius" comment="Created by Robert Pontius on 1/9/2014_x000a_Modified by Robert Pontius on 1/9/2014">
      <inputCells r="B3" val="1971" numFmtId="1"/>
      <inputCells r="D1" val="1985"/>
      <inputCells r="D3" val="544030" numFmtId="1"/>
      <inputCells r="E3" val="45691" numFmtId="1"/>
      <inputCells r="F3" val="9370" numFmtId="1"/>
      <inputCells r="D4" val="0" numFmtId="1"/>
      <inputCells r="E4" val="341704" numFmtId="1"/>
      <inputCells r="F4" val="252" numFmtId="1"/>
      <inputCells r="D5" val="152" numFmtId="1"/>
      <inputCells r="E5" val="23640" numFmtId="1"/>
      <inputCells r="F5" val="295302" numFmtId="1"/>
    </scenario>
    <scenario name="PIE3Categories1985-1991" locked="1" count="11" user="Robert Pontius" comment="Created by Robert Pontius on 1/9/2014_x000a_Modified by Robert Pontius on 1/9/2014">
      <inputCells r="B3" val="1985" numFmtId="1"/>
      <inputCells r="D1" val="1991"/>
      <inputCells r="D3" val="517789" numFmtId="1"/>
      <inputCells r="E3" val="21680" numFmtId="1"/>
      <inputCells r="F3" val="4713" numFmtId="1"/>
      <inputCells r="D4" val="0" numFmtId="1"/>
      <inputCells r="E4" val="410600" numFmtId="1"/>
      <inputCells r="F4" val="435" numFmtId="1"/>
      <inputCells r="D5" val="3789" numFmtId="1"/>
      <inputCells r="E5" val="14872" numFmtId="1"/>
      <inputCells r="F5" val="286263" numFmtId="1"/>
    </scenario>
    <scenario name="PIE3Categories1991-1999" locked="1" count="11" user="Robert Pontius" comment="Created by Robert Pontius on 1/9/2014">
      <inputCells r="B3" val="1991" numFmtId="1"/>
      <inputCells r="D1" val="1999"/>
      <inputCells r="D3" val="492813" numFmtId="1"/>
      <inputCells r="E3" val="23966" numFmtId="1"/>
      <inputCells r="F3" val="4799" numFmtId="1"/>
      <inputCells r="D4" val="78" numFmtId="1"/>
      <inputCells r="E4" val="445641" numFmtId="1"/>
      <inputCells r="F4" val="1433" numFmtId="1"/>
      <inputCells r="D5" val="10590" numFmtId="1"/>
      <inputCells r="E5" val="11809" numFmtId="1"/>
      <inputCells r="F5" val="269012" numFmtId="1"/>
    </scenario>
    <scenario name="PIE3Categories1999-2005" locked="1" count="11" user="Robert Pontius" comment="Created by Robert Pontius on 1/9/2014_x000a_Modified by Robert Pontius on 1/9/2014">
      <inputCells r="B3" val="1999" numFmtId="1"/>
      <inputCells r="D1" val="2005"/>
      <inputCells r="D3" val="440766" numFmtId="1"/>
      <inputCells r="E3" val="28934" numFmtId="1"/>
      <inputCells r="F3" val="33781" numFmtId="1"/>
      <inputCells r="D4" val="0" numFmtId="1"/>
      <inputCells r="E4" val="457072" numFmtId="1"/>
      <inputCells r="F4" val="24344" numFmtId="1"/>
      <inputCells r="D5" val="49678" numFmtId="1"/>
      <inputCells r="E5" val="19361" numFmtId="1"/>
      <inputCells r="F5" val="206205" numFmtId="1"/>
    </scenario>
    <scenario name="PIE3categories1985-1999predicted" locked="1" count="11" user="Robert Pontius" comment="Created by Robert Pontius on 2/13/2014">
      <inputCells r="B3" val="1985" numFmtId="1"/>
      <inputCells r="D1" val="1999 Predicted"/>
      <inputCells r="D3" val="494172" numFmtId="1"/>
      <inputCells r="E3" val="41521" numFmtId="1"/>
      <inputCells r="F3" val="8489" numFmtId="1"/>
      <inputCells r="D4" val="0" numFmtId="1"/>
      <inputCells r="E4" val="409881" numFmtId="1"/>
      <inputCells r="F4" val="1154" numFmtId="1"/>
      <inputCells r="D5" val="152" numFmtId="1"/>
      <inputCells r="E5" val="22595" numFmtId="1"/>
      <inputCells r="F5" val="282177" numFmtId="1"/>
    </scenario>
    <scenario name="4categorySampleIllustration1" locked="1" count="29" user="Robert Pontius" comment="Created by Robert Pontius on 4/22/2014">
      <inputCells r="A1" val="Sample"/>
      <inputCells r="B1" val="DomainName"/>
      <inputCells r="D1" val="Reference"/>
      <inputCells r="C2" val="Error"/>
      <inputCells r="A3" val="10000" numFmtId="1"/>
      <inputCells r="A4" val="20000" numFmtId="1"/>
      <inputCells r="A5" val="30000" numFmtId="1"/>
      <inputCells r="A6" val="40000" numFmtId="1"/>
      <inputCells r="B3" val="Comparison"/>
      <inputCells r="C3" val="Category1"/>
      <inputCells r="D3" val="70" numFmtId="1"/>
      <inputCells r="E3" val="10" numFmtId="1"/>
      <inputCells r="F3" val="10" numFmtId="1"/>
      <inputCells r="G3" val="10" numFmtId="1"/>
      <inputCells r="C4" val="Category2"/>
      <inputCells r="D4" val="10" numFmtId="1"/>
      <inputCells r="E4" val="70" numFmtId="1"/>
      <inputCells r="F4" val="10" numFmtId="1"/>
      <inputCells r="G4" val="10" numFmtId="1"/>
      <inputCells r="C5" val="Category3"/>
      <inputCells r="D5" val="10" numFmtId="1"/>
      <inputCells r="E5" val="10" numFmtId="1"/>
      <inputCells r="F5" val="70" numFmtId="1"/>
      <inputCells r="G5" val="10" numFmtId="1"/>
      <inputCells r="C6" val="Category4"/>
      <inputCells r="D6" val="10" numFmtId="1"/>
      <inputCells r="E6" val="10" numFmtId="1"/>
      <inputCells r="F6" val="10" numFmtId="1"/>
      <inputCells r="G6" val="70" numFmtId="1"/>
    </scenario>
    <scenario name="Rwanda1 1981-2002" locked="1" count="29" user="Robert Pontius" comment="Created by Robert Pontius on 7/10/2014">
      <inputCells r="A1" val="Census"/>
      <inputCells r="B1" val="Rwanda1"/>
      <inputCells r="D1" val="2002"/>
      <inputCells r="C2" val="Change"/>
      <inputCells r="A3" val=""/>
      <inputCells r="A4" val=""/>
      <inputCells r="A5" val=""/>
      <inputCells r="A6" val=""/>
      <inputCells r="B3" val="1981" numFmtId="1"/>
      <inputCells r="C3" val="Built"/>
      <inputCells r="D3" val="43382" numFmtId="1"/>
      <inputCells r="E3" val="5230" numFmtId="1"/>
      <inputCells r="F3" val="12839" numFmtId="1"/>
      <inputCells r="G3" val=""/>
      <inputCells r="C4" val="Vegetated"/>
      <inputCells r="D4" val="113006" numFmtId="1"/>
      <inputCells r="E4" val="747581" numFmtId="1"/>
      <inputCells r="F4" val="632020" numFmtId="1"/>
      <inputCells r="G4" val=""/>
      <inputCells r="C5" val="Other"/>
      <inputCells r="D5" val="265020" numFmtId="1"/>
      <inputCells r="E5" val="441877" numFmtId="1"/>
      <inputCells r="F5" val="983105" numFmtId="1"/>
      <inputCells r="G5" val=""/>
      <inputCells r="C6" val=""/>
      <inputCells r="D6" val=""/>
      <inputCells r="E6" val=""/>
      <inputCells r="F6" val=""/>
      <inputCells r="G6" val=""/>
    </scenario>
    <scenario name="Rwanda1 2002-2014" locked="1" count="29" user="Robert Pontius" comment="Created by Robert Pontius on 7/10/2014">
      <inputCells r="A1" val="Census"/>
      <inputCells r="B1" val="Rwanda1"/>
      <inputCells r="D1" val="2014"/>
      <inputCells r="C2" val="Change"/>
      <inputCells r="A3" val=""/>
      <inputCells r="A4" val=""/>
      <inputCells r="A5" val=""/>
      <inputCells r="A6" val=""/>
      <inputCells r="B3" val="2002" numFmtId="1"/>
      <inputCells r="C3" val="Built"/>
      <inputCells r="D3" val="257015" numFmtId="1"/>
      <inputCells r="E3" val="57442" numFmtId="1"/>
      <inputCells r="F3" val="106951" numFmtId="1"/>
      <inputCells r="G3" val=""/>
      <inputCells r="C4" val="Vegetated"/>
      <inputCells r="D4" val="74460" numFmtId="1"/>
      <inputCells r="E4" val="564849" numFmtId="1"/>
      <inputCells r="F4" val="555379" numFmtId="1"/>
      <inputCells r="G4" val=""/>
      <inputCells r="C5" val="Other"/>
      <inputCells r="D5" val="131545" numFmtId="1"/>
      <inputCells r="E5" val="369708" numFmtId="1"/>
      <inputCells r="F5" val="1126711" numFmtId="1"/>
      <inputCells r="G5" val=""/>
      <inputCells r="C6" val=""/>
      <inputCells r="D6" val=""/>
      <inputCells r="E6" val=""/>
      <inputCells r="F6" val=""/>
      <inputCells r="G6" val=""/>
    </scenario>
    <scenario name="Glennie1" count="29" user="Administrator" comment="Created by Administrator on 11/19/2015">
      <inputCells r="A1" val="Census"/>
      <inputCells r="B1" val="Glennie1"/>
      <inputCells r="D1" val="Final"/>
      <inputCells r="C2" val="Change"/>
      <inputCells r="A4" val=""/>
      <inputCells r="A5" val=""/>
      <inputCells r="A6" val=""/>
      <inputCells r="A3" val=""/>
      <inputCells r="B3" val="Initial"/>
      <inputCells r="C3" val="Forest"/>
      <inputCells r="D3" val="1" numFmtId="1"/>
      <inputCells r="E3" val="1" numFmtId="1"/>
      <inputCells r="F3" val="1" numFmtId="1"/>
      <inputCells r="G3" val=""/>
      <inputCells r="C4" val="Agriculture"/>
      <inputCells r="D4" val="2" numFmtId="1"/>
      <inputCells r="E4" val="0" numFmtId="1"/>
      <inputCells r="F4" val="1" numFmtId="1"/>
      <inputCells r="G4" val=""/>
      <inputCells r="C5" val="Developed"/>
      <inputCells r="D5" val="0" numFmtId="1"/>
      <inputCells r="E5" val="3" numFmtId="1"/>
      <inputCells r="F5" val="0" numFmtId="1"/>
      <inputCells r="G5" val=""/>
      <inputCells r="C6" val=""/>
      <inputCells r="D6" val=""/>
      <inputCells r="E6" val=""/>
      <inputCells r="F6" val=""/>
      <inputCells r="G6" val=""/>
    </scenario>
    <scenario name="Glennie2" count="29" user="Administrator" comment="Created by Administrator on 11/20/2015">
      <inputCells r="A1" val="Census"/>
      <inputCells r="B1" val="Glennie2"/>
      <inputCells r="D1" val="Final"/>
      <inputCells r="C2" val="Change"/>
      <inputCells r="A4" val=""/>
      <inputCells r="A5" val=""/>
      <inputCells r="A6" val=""/>
      <inputCells r="A3" val=""/>
      <inputCells r="B3" val="Initial"/>
      <inputCells r="C3" val="Black"/>
      <inputCells r="D3" val="0" numFmtId="1"/>
      <inputCells r="E3" val="1" numFmtId="1"/>
      <inputCells r="F3" val="1" numFmtId="1"/>
      <inputCells r="G3" val=""/>
      <inputCells r="C4" val="Gray"/>
      <inputCells r="D4" val="2" numFmtId="1"/>
      <inputCells r="E4" val="1" numFmtId="1"/>
      <inputCells r="F4" val="0" numFmtId="1"/>
      <inputCells r="G4" val=""/>
      <inputCells r="C5" val="White"/>
      <inputCells r="D5" val="0" numFmtId="1"/>
      <inputCells r="E5" val="0" numFmtId="1"/>
      <inputCells r="F5" val="0" numFmtId="1"/>
      <inputCells r="G5" val=""/>
      <inputCells r="C6" val=""/>
      <inputCells r="D6" val=""/>
      <inputCells r="E6" val=""/>
      <inputCells r="F6" val=""/>
      <inputCells r="G6" val=""/>
    </scenario>
    <scenario name="KigaliError1981" count="29" user="Administrator" comment="Created by Administrator on 12/27/2015">
      <inputCells r="A1" val="Sample"/>
      <inputCells r="B1" val="Kigali1981"/>
      <inputCells r="D1" val="Reference"/>
      <inputCells r="C2" val="Error"/>
      <inputCells r="A4" val="1243720" numFmtId="1"/>
      <inputCells r="A5" val="1974263" numFmtId="1"/>
      <inputCells r="A6" val=""/>
      <inputCells r="A3" val="26077" numFmtId="1"/>
      <inputCells r="B3" val="Map"/>
      <inputCells r="C3" val="Built"/>
      <inputCells r="D3" val="21" numFmtId="1"/>
      <inputCells r="E3" val="0" numFmtId="1"/>
      <inputCells r="F3" val="0" numFmtId="1"/>
      <inputCells r="G3" val=""/>
      <inputCells r="C4" val="Vegetated"/>
      <inputCells r="D4" val="3" numFmtId="1"/>
      <inputCells r="E4" val="58" numFmtId="1"/>
      <inputCells r="F4" val="7" numFmtId="1"/>
      <inputCells r="G4" val=""/>
      <inputCells r="C5" val="Other"/>
      <inputCells r="D5" val="9" numFmtId="1"/>
      <inputCells r="E5" val="12" numFmtId="1"/>
      <inputCells r="F5" val="90" numFmtId="1"/>
      <inputCells r="G5" val=""/>
      <inputCells r="C6" val=""/>
      <inputCells r="D6" val=""/>
      <inputCells r="E6" val=""/>
      <inputCells r="F6" val=""/>
      <inputCells r="G6" val=""/>
    </scenario>
    <scenario name="KigaliError2002" count="29" user="Administrator" comment="Created by Administrator on 12/27/2015">
      <inputCells r="A1" val="Sample"/>
      <inputCells r="B1" val="Kigali2002"/>
      <inputCells r="D1" val="Reference"/>
      <inputCells r="C2" val="Error"/>
      <inputCells r="A4" val="833813" numFmtId="1"/>
      <inputCells r="A5" val="1809729" numFmtId="1"/>
      <inputCells r="A6" val=""/>
      <inputCells r="A3" val="600518" numFmtId="1"/>
      <inputCells r="B3" val="Map"/>
      <inputCells r="C3" val="Built"/>
      <inputCells r="D3" val="36" numFmtId="1"/>
      <inputCells r="E3" val="1" numFmtId="1"/>
      <inputCells r="F3" val="14" numFmtId="1"/>
      <inputCells r="G3" val=""/>
      <inputCells r="C4" val="Vegetated"/>
      <inputCells r="D4" val="1" numFmtId="1"/>
      <inputCells r="E4" val="37" numFmtId="1"/>
      <inputCells r="F4" val="13" numFmtId="1"/>
      <inputCells r="G4" val=""/>
      <inputCells r="C5" val="Other"/>
      <inputCells r="D5" val="8" numFmtId="1"/>
      <inputCells r="E5" val="8" numFmtId="1"/>
      <inputCells r="F5" val="82" numFmtId="1"/>
      <inputCells r="G5" val=""/>
      <inputCells r="C6" val=""/>
      <inputCells r="D6" val=""/>
      <inputCells r="E6" val=""/>
      <inputCells r="F6" val=""/>
      <inputCells r="G6" val=""/>
    </scenario>
    <scenario name="KigaliError2014" count="29" user="Administrator" comment="Created by Administrator on 12/27/2015">
      <inputCells r="A1" val="Sample"/>
      <inputCells r="B1" val="Kigali2014"/>
      <inputCells r="D1" val="Reference"/>
      <inputCells r="C2" val="Error"/>
      <inputCells r="A4" val="948689" numFmtId="1"/>
      <inputCells r="A5" val="1708056" numFmtId="1"/>
      <inputCells r="A6" val=""/>
      <inputCells r="A3" val="587315" numFmtId="1"/>
      <inputCells r="B3" val="Map"/>
      <inputCells r="C3" val="Built"/>
      <inputCells r="D3" val="42" numFmtId="1"/>
      <inputCells r="E3" val="1" numFmtId="1"/>
      <inputCells r="F3" val="5" numFmtId="1"/>
      <inputCells r="G3" val=""/>
      <inputCells r="C4" val="Vegetated"/>
      <inputCells r="D4" val="0" numFmtId="1"/>
      <inputCells r="E4" val="40" numFmtId="1"/>
      <inputCells r="F4" val="6" numFmtId="1"/>
      <inputCells r="G4" val=""/>
      <inputCells r="C5" val="Other"/>
      <inputCells r="D5" val="4" numFmtId="1"/>
      <inputCells r="E5" val="13" numFmtId="1"/>
      <inputCells r="F5" val="89" numFmtId="1"/>
      <inputCells r="G5" val=""/>
      <inputCells r="C6" val=""/>
      <inputCells r="D6" val=""/>
      <inputCells r="E6" val=""/>
      <inputCells r="F6" val=""/>
      <inputCells r="G6" val=""/>
    </scenario>
    <scenario name="KigaliChange1981-2002" count="29" user="Administrator" comment="Created by Administrator on 12/27/2015">
      <inputCells r="A1" val="Census"/>
      <inputCells r="B1" val="Kigali1981-2002"/>
      <inputCells r="D1" val="2002"/>
      <inputCells r="C2" val="Change"/>
      <inputCells r="A4" val=""/>
      <inputCells r="A5" val=""/>
      <inputCells r="A6" val=""/>
      <inputCells r="A3" val=""/>
      <inputCells r="B3" val="1981" numFmtId="1"/>
      <inputCells r="C3" val="Built"/>
      <inputCells r="D3" val="22139" numFmtId="1"/>
      <inputCells r="E3" val="1547" numFmtId="1"/>
      <inputCells r="F3" val="2391" numFmtId="1"/>
      <inputCells r="G3" val=""/>
      <inputCells r="C4" val="Vegetated"/>
      <inputCells r="D4" val="128286" numFmtId="1"/>
      <inputCells r="E4" val="506656" numFmtId="1"/>
      <inputCells r="F4" val="608778" numFmtId="1"/>
      <inputCells r="G4" val=""/>
      <inputCells r="C5" val="Other"/>
      <inputCells r="D5" val="450093" numFmtId="1"/>
      <inputCells r="E5" val="325610" numFmtId="1"/>
      <inputCells r="F5" val="1198560" numFmtId="1"/>
      <inputCells r="G5" val=""/>
      <inputCells r="C6" val=""/>
      <inputCells r="D6" val=""/>
      <inputCells r="E6" val=""/>
      <inputCells r="F6" val=""/>
      <inputCells r="G6" val=""/>
    </scenario>
    <scenario name="KigaliChange2002-2014" count="29" user="Administrator" comment="Created by Administrator on 12/27/2015">
      <inputCells r="A1" val="Census"/>
      <inputCells r="B1" val="Kigali2002-2014"/>
      <inputCells r="D1" val="2014"/>
      <inputCells r="C2" val="Change"/>
      <inputCells r="A4" val=""/>
      <inputCells r="A5" val=""/>
      <inputCells r="A6" val=""/>
      <inputCells r="A3" val=""/>
      <inputCells r="B3" val="2002" numFmtId="1"/>
      <inputCells r="C3" val="Built"/>
      <inputCells r="D3" val="298134" numFmtId="1"/>
      <inputCells r="E3" val="86125" numFmtId="1"/>
      <inputCells r="F3" val="216259" numFmtId="1"/>
      <inputCells r="G3" val=""/>
      <inputCells r="C4" val="Vegetated"/>
      <inputCells r="D4" val="63615" numFmtId="1"/>
      <inputCells r="E4" val="441777" numFmtId="1"/>
      <inputCells r="F4" val="328421" numFmtId="1"/>
      <inputCells r="G4" val=""/>
      <inputCells r="C5" val="Other"/>
      <inputCells r="D5" val="225566" numFmtId="1"/>
      <inputCells r="E5" val="420787" numFmtId="1"/>
      <inputCells r="F5" val="1163376" numFmtId="1"/>
      <inputCells r="G5" val=""/>
      <inputCells r="C6" val=""/>
      <inputCells r="D6" val=""/>
      <inputCells r="E6" val=""/>
      <inputCells r="F6" val=""/>
      <inputCells r="G6" val=""/>
    </scenario>
    <scenario name="Gondwe2018A" count="16" user="Robert Pontius" comment="Created by Robert Pontius on 9/22/2019">
      <inputCells r="B1" val="Gondwe2018"/>
      <inputCells r="D1" val="2018"/>
      <inputCells r="B3" val="2018" numFmtId="1"/>
      <inputCells r="C2" val="Error"/>
      <inputCells r="C3" val="Grassland"/>
      <inputCells r="C4" val="Woodland"/>
      <inputCells r="C5" val="Agriculture"/>
      <inputCells r="C6" val="Plantation"/>
      <inputCells r="C7" val="Settlement"/>
      <inputCells r="C8" val="Wetland"/>
      <inputCells r="D3" val="1481" numFmtId="1"/>
      <inputCells r="D4" val="25" numFmtId="1"/>
      <inputCells r="D5" val="0" numFmtId="1"/>
      <inputCells r="D6" val="0" numFmtId="1"/>
      <inputCells r="D7" val="0" numFmtId="1"/>
      <inputCells r="D8" val="0" numFmtId="1"/>
    </scenario>
    <scenario name="Gondwe2018B" count="30" user="Robert Pontius" comment="Created by Robert Pontius on 9/22/2019">
      <inputCells r="E3" val="165" numFmtId="1"/>
      <inputCells r="F3" val="0" numFmtId="1"/>
      <inputCells r="G3" val="0" numFmtId="1"/>
      <inputCells r="H3" val="2" numFmtId="1"/>
      <inputCells r="I3" val="0" numFmtId="1"/>
      <inputCells r="E4" val="15646" numFmtId="1"/>
      <inputCells r="F4" val="0" numFmtId="1"/>
      <inputCells r="G4" val="0" numFmtId="1"/>
      <inputCells r="H4" val="0" numFmtId="1"/>
      <inputCells r="I4" val="0" numFmtId="1"/>
      <inputCells r="E5" val="24" numFmtId="1"/>
      <inputCells r="F5" val="2932" numFmtId="1"/>
      <inputCells r="G5" val="0" numFmtId="1"/>
      <inputCells r="H5" val="78" numFmtId="1"/>
      <inputCells r="I5" val="20" numFmtId="1"/>
      <inputCells r="E6" val="0" numFmtId="1"/>
      <inputCells r="F6" val="0" numFmtId="1"/>
      <inputCells r="G6" val="2560" numFmtId="1"/>
      <inputCells r="H6" val="0" numFmtId="1"/>
      <inputCells r="I6" val="0" numFmtId="1"/>
      <inputCells r="E7" val="8" numFmtId="1"/>
      <inputCells r="F7" val="41" numFmtId="1"/>
      <inputCells r="G7" val="0" numFmtId="1"/>
      <inputCells r="H7" val="1833" numFmtId="1"/>
      <inputCells r="I7" val="0" numFmtId="1"/>
      <inputCells r="E8" val="0" numFmtId="1"/>
      <inputCells r="F8" val="0" numFmtId="1"/>
      <inputCells r="G8" val="64" numFmtId="1"/>
      <inputCells r="H8" val="0" numFmtId="1"/>
      <inputCells r="I8" val="3632" numFmtId="1"/>
    </scenario>
  </scenarios>
  <phoneticPr fontId="4" type="noConversion"/>
  <dataValidations xWindow="33" yWindow="264" count="2">
    <dataValidation type="list" allowBlank="1" showInputMessage="1" showErrorMessage="1" promptTitle="Census or Sample" prompt="If you select Census, then cells A3:A18 are ignored._x000a_If you select Sample, then cells A3:A18 are used to compute the PopulationMatrix." sqref="A1" xr:uid="{00000000-0002-0000-0100-000000000000}">
      <formula1>$T$1:$T$2</formula1>
    </dataValidation>
    <dataValidation type="list" allowBlank="1" showInputMessage="1" showErrorMessage="1" promptTitle="Change or Error" prompt="If this cell's value is Change, then the figures will show the words Gain, Persistence and Loss._x000a_If this cell's value is Error, then the figures will use the words Omission, Agreement and Commission._x000a_" sqref="C2" xr:uid="{00000000-0002-0000-0100-000001000000}">
      <formula1>$U$1:$U$2</formula1>
    </dataValidation>
  </dataValidations>
  <pageMargins left="0.75" right="0.75" top="1" bottom="1" header="0.5" footer="0.5"/>
  <pageSetup scale="50" orientation="landscape" horizontalDpi="300" verticalDpi="300" r:id="rId1"/>
  <headerFooter alignWithMargins="0">
    <oddHeader>&amp;LRobert Gilmore Pontius Jr&amp;Crpontius@clarku.edu&amp;RClark University</oddHeader>
    <oddFooter>&amp;Lworkbook &amp;F, sheet &amp;A&amp;Cpage &amp;P of &amp;N&amp;R&amp;D, &amp;T</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codeName="Sheet3">
    <pageSetUpPr fitToPage="1"/>
  </sheetPr>
  <dimension ref="A1:W36"/>
  <sheetViews>
    <sheetView zoomScale="167" zoomScaleNormal="167" workbookViewId="0">
      <pane xSplit="3" ySplit="2" topLeftCell="D3" activePane="bottomRight" state="frozen"/>
      <selection pane="topRight" activeCell="C1" sqref="C1"/>
      <selection pane="bottomLeft" activeCell="A3" sqref="A3"/>
      <selection pane="bottomRight" activeCell="D3" sqref="D3"/>
    </sheetView>
  </sheetViews>
  <sheetFormatPr defaultColWidth="8.85546875" defaultRowHeight="12.75" x14ac:dyDescent="0.2"/>
  <cols>
    <col min="1" max="21" width="11.7109375" style="1" customWidth="1"/>
    <col min="22" max="22" width="22.7109375" customWidth="1"/>
    <col min="23" max="26" width="11.7109375" style="1" customWidth="1"/>
    <col min="27" max="16384" width="8.85546875" style="1"/>
  </cols>
  <sheetData>
    <row r="1" spans="1:23" x14ac:dyDescent="0.2">
      <c r="A1" s="1" t="str">
        <f>IF(SampleCount!A1="","",SampleCount!A1)</f>
        <v>Sample</v>
      </c>
      <c r="B1" s="3" t="str">
        <f>IF(SampleCount!B1="","",SampleCount!B1)</f>
        <v>Gondwe2018</v>
      </c>
      <c r="C1" s="1" t="str">
        <f>IF(SampleCount!C1="","",SampleCount!C1)</f>
        <v/>
      </c>
      <c r="D1" s="3">
        <f>IF(SampleCount!D1="","",SampleCount!D1)</f>
        <v>2018</v>
      </c>
      <c r="E1" s="1">
        <f>IF(SampleCount!E1="","",SampleCount!E1)</f>
        <v>2018</v>
      </c>
      <c r="F1" s="1">
        <f>IF(SampleCount!F1="","",SampleCount!F1)</f>
        <v>2018</v>
      </c>
      <c r="G1" s="1">
        <f>IF(SampleCount!G1="","",SampleCount!G1)</f>
        <v>2018</v>
      </c>
      <c r="H1" s="1">
        <f>IF(SampleCount!H1="","",SampleCount!H1)</f>
        <v>2018</v>
      </c>
      <c r="I1" s="1">
        <f>IF(SampleCount!I1="","",SampleCount!I1)</f>
        <v>2018</v>
      </c>
      <c r="J1" s="1" t="str">
        <f>IF(SampleCount!J1="","",SampleCount!J1)</f>
        <v/>
      </c>
      <c r="K1" s="1" t="str">
        <f>IF(SampleCount!K1="","",SampleCount!K1)</f>
        <v/>
      </c>
      <c r="L1" s="1" t="str">
        <f>IF(SampleCount!L1="","",SampleCount!L1)</f>
        <v/>
      </c>
      <c r="M1" s="1" t="str">
        <f>IF(SampleCount!M1="","",SampleCount!M1)</f>
        <v/>
      </c>
      <c r="N1" s="1" t="str">
        <f>IF(SampleCount!N1="","",SampleCount!N1)</f>
        <v/>
      </c>
      <c r="O1" s="1" t="str">
        <f>IF(SampleCount!O1="","",SampleCount!O1)</f>
        <v/>
      </c>
      <c r="P1" s="1" t="str">
        <f>IF(SampleCount!P1="","",SampleCount!P1)</f>
        <v/>
      </c>
      <c r="Q1" s="1" t="str">
        <f>IF(SampleCount!Q1="","",SampleCount!Q1)</f>
        <v/>
      </c>
      <c r="R1" s="1" t="str">
        <f>IF(SampleCount!R1="","",SampleCount!R1)</f>
        <v/>
      </c>
      <c r="S1" s="1" t="str">
        <f>IF(SampleCount!S1="","",SampleCount!S1)</f>
        <v/>
      </c>
      <c r="T1" s="1">
        <f>B3</f>
        <v>1999</v>
      </c>
      <c r="V1" s="38" t="s">
        <v>9</v>
      </c>
      <c r="W1" s="29" t="s">
        <v>11</v>
      </c>
    </row>
    <row r="2" spans="1:23" x14ac:dyDescent="0.2">
      <c r="A2" s="3" t="str">
        <f>IF(SampleCount!A2="","",SampleCount!A2)</f>
        <v>Population</v>
      </c>
      <c r="B2" s="1" t="str">
        <f>IF(SampleCount!B2="","",SampleCount!B2)</f>
        <v/>
      </c>
      <c r="C2" s="3" t="str">
        <f>IF(SampleCount!C2="","",SampleCount!C2)</f>
        <v>Change</v>
      </c>
      <c r="D2" s="3" t="str">
        <f>IF(SampleCount!D2="","",SampleCount!D2)</f>
        <v>Grassland</v>
      </c>
      <c r="E2" s="3" t="str">
        <f>IF(SampleCount!E2="","",SampleCount!E2)</f>
        <v>Woodland</v>
      </c>
      <c r="F2" s="3" t="str">
        <f>IF(SampleCount!F2="","",SampleCount!F2)</f>
        <v>Agriculture</v>
      </c>
      <c r="G2" s="3" t="str">
        <f>IF(SampleCount!G2="","",SampleCount!G2)</f>
        <v>Plantation</v>
      </c>
      <c r="H2" s="3" t="str">
        <f>IF(SampleCount!H2="","",SampleCount!H2)</f>
        <v>Settlement</v>
      </c>
      <c r="I2" s="3" t="str">
        <f>IF(SampleCount!I2="","",SampleCount!I2)</f>
        <v>Wetland</v>
      </c>
      <c r="J2" s="3" t="str">
        <f>IF(SampleCount!J2="","",SampleCount!J2)</f>
        <v/>
      </c>
      <c r="K2" s="3" t="str">
        <f>IF(SampleCount!K2="","",SampleCount!K2)</f>
        <v/>
      </c>
      <c r="L2" s="3" t="str">
        <f>IF(SampleCount!L2="","",SampleCount!L2)</f>
        <v/>
      </c>
      <c r="M2" s="3" t="str">
        <f>IF(SampleCount!M2="","",SampleCount!M2)</f>
        <v/>
      </c>
      <c r="N2" s="3" t="str">
        <f>IF(SampleCount!N2="","",SampleCount!N2)</f>
        <v/>
      </c>
      <c r="O2" s="3" t="str">
        <f>IF(SampleCount!O2="","",SampleCount!O2)</f>
        <v/>
      </c>
      <c r="P2" s="3" t="str">
        <f>IF(SampleCount!P2="","",SampleCount!P2)</f>
        <v/>
      </c>
      <c r="Q2" s="3" t="str">
        <f>IF(SampleCount!Q2="","",SampleCount!Q2)</f>
        <v/>
      </c>
      <c r="R2" s="3" t="str">
        <f>IF(SampleCount!R2="","",SampleCount!R2)</f>
        <v/>
      </c>
      <c r="S2" s="3" t="str">
        <f>IF(SampleCount!S2="","",SampleCount!S2)</f>
        <v/>
      </c>
      <c r="T2" s="37" t="s">
        <v>16</v>
      </c>
      <c r="U2" s="31" t="str">
        <f>IF(C2=SampleCount!$U1,W1,W2)</f>
        <v>Loss</v>
      </c>
      <c r="V2" s="30" t="s">
        <v>2</v>
      </c>
      <c r="W2" s="29" t="s">
        <v>4</v>
      </c>
    </row>
    <row r="3" spans="1:23" x14ac:dyDescent="0.2">
      <c r="A3" s="44">
        <f>IF(B3="","",IF(SampleCount!A$1=SampleCount!T$1,SUM(SampleCount!D3:S3),SampleCount!A3))</f>
        <v>24774374</v>
      </c>
      <c r="B3" s="21">
        <f>IF(SampleCount!B3="","",SampleCount!B3)</f>
        <v>1999</v>
      </c>
      <c r="C3" s="21" t="str">
        <f>IF(SampleCount!C3="","",SampleCount!C3)</f>
        <v>Grassland</v>
      </c>
      <c r="D3" s="40">
        <f>IF(SampleCount!D3="","",IF($A3=0,0,$A3*SampleCount!D3/SUM(SampleCount!$D3:$S3)))</f>
        <v>5755497</v>
      </c>
      <c r="E3" s="40">
        <f>IF(SampleCount!E3="","",IF($A3=0,0,$A3*SampleCount!E3/SUM(SampleCount!$D3:$S3)))</f>
        <v>5728119</v>
      </c>
      <c r="F3" s="40">
        <f>IF(SampleCount!F3="","",IF($A3=0,0,$A3*SampleCount!F3/SUM(SampleCount!$D3:$S3)))</f>
        <v>10139002</v>
      </c>
      <c r="G3" s="40">
        <f>IF(SampleCount!G3="","",IF($A3=0,0,$A3*SampleCount!G3/SUM(SampleCount!$D3:$S3)))</f>
        <v>74471</v>
      </c>
      <c r="H3" s="40">
        <f>IF(SampleCount!H3="","",IF($A3=0,0,$A3*SampleCount!H3/SUM(SampleCount!$D3:$S3)))</f>
        <v>1562896</v>
      </c>
      <c r="I3" s="40">
        <f>IF(SampleCount!I3="","",IF($A3=0,0,$A3*SampleCount!I3/SUM(SampleCount!$D3:$S3)))</f>
        <v>1514389</v>
      </c>
      <c r="J3" s="40" t="str">
        <f>IF(SampleCount!J3="","",IF($A3=0,0,$A3*SampleCount!J3/SUM(SampleCount!$D3:$S3)))</f>
        <v/>
      </c>
      <c r="K3" s="40" t="str">
        <f>IF(SampleCount!K3="","",IF($A3=0,0,$A3*SampleCount!K3/SUM(SampleCount!$D3:$S3)))</f>
        <v/>
      </c>
      <c r="L3" s="40" t="str">
        <f>IF(SampleCount!L3="","",IF($A3=0,0,$A3*SampleCount!L3/SUM(SampleCount!$D3:$S3)))</f>
        <v/>
      </c>
      <c r="M3" s="40" t="str">
        <f>IF(SampleCount!M3="","",IF($A3=0,0,$A3*SampleCount!M3/SUM(SampleCount!$D3:$S3)))</f>
        <v/>
      </c>
      <c r="N3" s="40" t="str">
        <f>IF(SampleCount!N3="","",IF($A3=0,0,$A3*SampleCount!N3/SUM(SampleCount!$D3:$S3)))</f>
        <v/>
      </c>
      <c r="O3" s="40" t="str">
        <f>IF(SampleCount!O3="","",IF($A3=0,0,$A3*SampleCount!O3/SUM(SampleCount!$D3:$S3)))</f>
        <v/>
      </c>
      <c r="P3" s="40" t="str">
        <f>IF(SampleCount!P3="","",IF($A3=0,0,$A3*SampleCount!P3/SUM(SampleCount!$D3:$S3)))</f>
        <v/>
      </c>
      <c r="Q3" s="40" t="str">
        <f>IF(SampleCount!Q3="","",IF($A3=0,0,$A3*SampleCount!Q3/SUM(SampleCount!$D3:$S3)))</f>
        <v/>
      </c>
      <c r="R3" s="40" t="str">
        <f>IF(SampleCount!R3="","",IF($A3=0,0,$A3*SampleCount!R3/SUM(SampleCount!$D3:$S3)))</f>
        <v/>
      </c>
      <c r="S3" s="40" t="str">
        <f>IF(SampleCount!S3="","",IF($A3=0,0,$A3*SampleCount!S3/SUM(SampleCount!$D3:$S3)))</f>
        <v/>
      </c>
      <c r="T3" s="41">
        <f>SUM(D3:S3)</f>
        <v>24774374</v>
      </c>
      <c r="U3" s="41">
        <f>IF(C3="","",T3-D3)</f>
        <v>19018877</v>
      </c>
      <c r="V3" s="9"/>
    </row>
    <row r="4" spans="1:23" x14ac:dyDescent="0.2">
      <c r="A4" s="44">
        <f>IF(B4="","",IF(SampleCount!A$1=SampleCount!T$1,SUM(SampleCount!D4:S4),SampleCount!A4))</f>
        <v>48775190</v>
      </c>
      <c r="B4" s="5">
        <f>IF(SampleCount!B4="","",SampleCount!B4)</f>
        <v>1999</v>
      </c>
      <c r="C4" s="21" t="str">
        <f>IF(SampleCount!C4="","",SampleCount!C4)</f>
        <v>Woodland</v>
      </c>
      <c r="D4" s="40">
        <f>IF(SampleCount!D4="","",IF($A4=0,0,$A4*SampleCount!D4/SUM(SampleCount!$D4:$S4)))</f>
        <v>6374119</v>
      </c>
      <c r="E4" s="40">
        <f>IF(SampleCount!E4="","",IF($A4=0,0,$A4*SampleCount!E4/SUM(SampleCount!$D4:$S4)))</f>
        <v>25459028</v>
      </c>
      <c r="F4" s="40">
        <f>IF(SampleCount!F4="","",IF($A4=0,0,$A4*SampleCount!F4/SUM(SampleCount!$D4:$S4)))</f>
        <v>7868200</v>
      </c>
      <c r="G4" s="40">
        <f>IF(SampleCount!G4="","",IF($A4=0,0,$A4*SampleCount!G4/SUM(SampleCount!$D4:$S4)))</f>
        <v>1430702</v>
      </c>
      <c r="H4" s="40">
        <f>IF(SampleCount!H4="","",IF($A4=0,0,$A4*SampleCount!H4/SUM(SampleCount!$D4:$S4)))</f>
        <v>894239</v>
      </c>
      <c r="I4" s="40">
        <f>IF(SampleCount!I4="","",IF($A4=0,0,$A4*SampleCount!I4/SUM(SampleCount!$D4:$S4)))</f>
        <v>6748902</v>
      </c>
      <c r="J4" s="40" t="str">
        <f>IF(SampleCount!J4="","",IF($A4=0,0,$A4*SampleCount!J4/SUM(SampleCount!$D4:$S4)))</f>
        <v/>
      </c>
      <c r="K4" s="40" t="str">
        <f>IF(SampleCount!K4="","",IF($A4=0,0,$A4*SampleCount!K4/SUM(SampleCount!$D4:$S4)))</f>
        <v/>
      </c>
      <c r="L4" s="40" t="str">
        <f>IF(SampleCount!L4="","",IF($A4=0,0,$A4*SampleCount!L4/SUM(SampleCount!$D4:$S4)))</f>
        <v/>
      </c>
      <c r="M4" s="40" t="str">
        <f>IF(SampleCount!M4="","",IF($A4=0,0,$A4*SampleCount!M4/SUM(SampleCount!$D4:$S4)))</f>
        <v/>
      </c>
      <c r="N4" s="40" t="str">
        <f>IF(SampleCount!N4="","",IF($A4=0,0,$A4*SampleCount!N4/SUM(SampleCount!$D4:$S4)))</f>
        <v/>
      </c>
      <c r="O4" s="40" t="str">
        <f>IF(SampleCount!O4="","",IF($A4=0,0,$A4*SampleCount!O4/SUM(SampleCount!$D4:$S4)))</f>
        <v/>
      </c>
      <c r="P4" s="40" t="str">
        <f>IF(SampleCount!P4="","",IF($A4=0,0,$A4*SampleCount!P4/SUM(SampleCount!$D4:$S4)))</f>
        <v/>
      </c>
      <c r="Q4" s="40" t="str">
        <f>IF(SampleCount!Q4="","",IF($A4=0,0,$A4*SampleCount!Q4/SUM(SampleCount!$D4:$S4)))</f>
        <v/>
      </c>
      <c r="R4" s="40" t="str">
        <f>IF(SampleCount!R4="","",IF($A4=0,0,$A4*SampleCount!R4/SUM(SampleCount!$D4:$S4)))</f>
        <v/>
      </c>
      <c r="S4" s="40" t="str">
        <f>IF(SampleCount!S4="","",IF($A4=0,0,$A4*SampleCount!S4/SUM(SampleCount!$D4:$S4)))</f>
        <v/>
      </c>
      <c r="T4" s="41">
        <f t="shared" ref="T4:T18" si="0">SUM(D4:S4)</f>
        <v>48775190</v>
      </c>
      <c r="U4" s="41">
        <f>IF(C4="","",T4-E4)</f>
        <v>23316162</v>
      </c>
      <c r="V4" s="9"/>
    </row>
    <row r="5" spans="1:23" x14ac:dyDescent="0.2">
      <c r="A5" s="44">
        <f>IF(B5="","",IF(SampleCount!A$1=SampleCount!T$1,SUM(SampleCount!D5:S5),SampleCount!A5))</f>
        <v>20799869</v>
      </c>
      <c r="B5" s="5">
        <f>IF(SampleCount!B5="","",SampleCount!B5)</f>
        <v>1999</v>
      </c>
      <c r="C5" s="21" t="str">
        <f>IF(SampleCount!C5="","",SampleCount!C5)</f>
        <v>Agriculture</v>
      </c>
      <c r="D5" s="40">
        <f>IF(SampleCount!D5="","",IF($A5=0,0,$A5*SampleCount!D5/SUM(SampleCount!$D5:$S5)))</f>
        <v>2889657</v>
      </c>
      <c r="E5" s="40">
        <f>IF(SampleCount!E5="","",IF($A5=0,0,$A5*SampleCount!E5/SUM(SampleCount!$D5:$S5)))</f>
        <v>3298172</v>
      </c>
      <c r="F5" s="40">
        <f>IF(SampleCount!F5="","",IF($A5=0,0,$A5*SampleCount!F5/SUM(SampleCount!$D5:$S5)))</f>
        <v>11539397</v>
      </c>
      <c r="G5" s="40">
        <f>IF(SampleCount!G5="","",IF($A5=0,0,$A5*SampleCount!G5/SUM(SampleCount!$D5:$S5)))</f>
        <v>39344</v>
      </c>
      <c r="H5" s="40">
        <f>IF(SampleCount!H5="","",IF($A5=0,0,$A5*SampleCount!H5/SUM(SampleCount!$D5:$S5)))</f>
        <v>2287584</v>
      </c>
      <c r="I5" s="40">
        <f>IF(SampleCount!I5="","",IF($A5=0,0,$A5*SampleCount!I5/SUM(SampleCount!$D5:$S5)))</f>
        <v>745715</v>
      </c>
      <c r="J5" s="40" t="str">
        <f>IF(SampleCount!J5="","",IF($A5=0,0,$A5*SampleCount!J5/SUM(SampleCount!$D5:$S5)))</f>
        <v/>
      </c>
      <c r="K5" s="40" t="str">
        <f>IF(SampleCount!K5="","",IF($A5=0,0,$A5*SampleCount!K5/SUM(SampleCount!$D5:$S5)))</f>
        <v/>
      </c>
      <c r="L5" s="40" t="str">
        <f>IF(SampleCount!L5="","",IF($A5=0,0,$A5*SampleCount!L5/SUM(SampleCount!$D5:$S5)))</f>
        <v/>
      </c>
      <c r="M5" s="40" t="str">
        <f>IF(SampleCount!M5="","",IF($A5=0,0,$A5*SampleCount!M5/SUM(SampleCount!$D5:$S5)))</f>
        <v/>
      </c>
      <c r="N5" s="40" t="str">
        <f>IF(SampleCount!N5="","",IF($A5=0,0,$A5*SampleCount!N5/SUM(SampleCount!$D5:$S5)))</f>
        <v/>
      </c>
      <c r="O5" s="40" t="str">
        <f>IF(SampleCount!O5="","",IF($A5=0,0,$A5*SampleCount!O5/SUM(SampleCount!$D5:$S5)))</f>
        <v/>
      </c>
      <c r="P5" s="40" t="str">
        <f>IF(SampleCount!P5="","",IF($A5=0,0,$A5*SampleCount!P5/SUM(SampleCount!$D5:$S5)))</f>
        <v/>
      </c>
      <c r="Q5" s="40" t="str">
        <f>IF(SampleCount!Q5="","",IF($A5=0,0,$A5*SampleCount!Q5/SUM(SampleCount!$D5:$S5)))</f>
        <v/>
      </c>
      <c r="R5" s="40" t="str">
        <f>IF(SampleCount!R5="","",IF($A5=0,0,$A5*SampleCount!R5/SUM(SampleCount!$D5:$S5)))</f>
        <v/>
      </c>
      <c r="S5" s="40" t="str">
        <f>IF(SampleCount!S5="","",IF($A5=0,0,$A5*SampleCount!S5/SUM(SampleCount!$D5:$S5)))</f>
        <v/>
      </c>
      <c r="T5" s="41">
        <f t="shared" si="0"/>
        <v>20799869</v>
      </c>
      <c r="U5" s="41">
        <f>IF(C5="","",T5-F5)</f>
        <v>9260472</v>
      </c>
      <c r="V5" s="9"/>
    </row>
    <row r="6" spans="1:23" x14ac:dyDescent="0.2">
      <c r="A6" s="44">
        <f>IF(B6="","",IF(SampleCount!A$1=SampleCount!T$1,SUM(SampleCount!D6:S6),SampleCount!A6))</f>
        <v>1911766</v>
      </c>
      <c r="B6" s="5">
        <f>IF(SampleCount!B6="","",SampleCount!B6)</f>
        <v>1999</v>
      </c>
      <c r="C6" s="21" t="str">
        <f>IF(SampleCount!C6="","",SampleCount!C6)</f>
        <v>Plantation</v>
      </c>
      <c r="D6" s="40">
        <f>IF(SampleCount!D6="","",IF($A6=0,0,$A6*SampleCount!D6/SUM(SampleCount!$D6:$S6)))</f>
        <v>131157</v>
      </c>
      <c r="E6" s="40">
        <f>IF(SampleCount!E6="","",IF($A6=0,0,$A6*SampleCount!E6/SUM(SampleCount!$D6:$S6)))</f>
        <v>912449</v>
      </c>
      <c r="F6" s="40">
        <f>IF(SampleCount!F6="","",IF($A6=0,0,$A6*SampleCount!F6/SUM(SampleCount!$D6:$S6)))</f>
        <v>172066</v>
      </c>
      <c r="G6" s="40">
        <f>IF(SampleCount!G6="","",IF($A6=0,0,$A6*SampleCount!G6/SUM(SampleCount!$D6:$S6)))</f>
        <v>392624</v>
      </c>
      <c r="H6" s="40">
        <f>IF(SampleCount!H6="","",IF($A6=0,0,$A6*SampleCount!H6/SUM(SampleCount!$D6:$S6)))</f>
        <v>20028</v>
      </c>
      <c r="I6" s="40">
        <f>IF(SampleCount!I6="","",IF($A6=0,0,$A6*SampleCount!I6/SUM(SampleCount!$D6:$S6)))</f>
        <v>283442</v>
      </c>
      <c r="J6" s="40" t="str">
        <f>IF(SampleCount!J6="","",IF($A6=0,0,$A6*SampleCount!J6/SUM(SampleCount!$D6:$S6)))</f>
        <v/>
      </c>
      <c r="K6" s="40" t="str">
        <f>IF(SampleCount!K6="","",IF($A6=0,0,$A6*SampleCount!K6/SUM(SampleCount!$D6:$S6)))</f>
        <v/>
      </c>
      <c r="L6" s="40" t="str">
        <f>IF(SampleCount!L6="","",IF($A6=0,0,$A6*SampleCount!L6/SUM(SampleCount!$D6:$S6)))</f>
        <v/>
      </c>
      <c r="M6" s="40" t="str">
        <f>IF(SampleCount!M6="","",IF($A6=0,0,$A6*SampleCount!M6/SUM(SampleCount!$D6:$S6)))</f>
        <v/>
      </c>
      <c r="N6" s="40" t="str">
        <f>IF(SampleCount!N6="","",IF($A6=0,0,$A6*SampleCount!N6/SUM(SampleCount!$D6:$S6)))</f>
        <v/>
      </c>
      <c r="O6" s="40" t="str">
        <f>IF(SampleCount!O6="","",IF($A6=0,0,$A6*SampleCount!O6/SUM(SampleCount!$D6:$S6)))</f>
        <v/>
      </c>
      <c r="P6" s="40" t="str">
        <f>IF(SampleCount!P6="","",IF($A6=0,0,$A6*SampleCount!P6/SUM(SampleCount!$D6:$S6)))</f>
        <v/>
      </c>
      <c r="Q6" s="40" t="str">
        <f>IF(SampleCount!Q6="","",IF($A6=0,0,$A6*SampleCount!Q6/SUM(SampleCount!$D6:$S6)))</f>
        <v/>
      </c>
      <c r="R6" s="40" t="str">
        <f>IF(SampleCount!R6="","",IF($A6=0,0,$A6*SampleCount!R6/SUM(SampleCount!$D6:$S6)))</f>
        <v/>
      </c>
      <c r="S6" s="40" t="str">
        <f>IF(SampleCount!S6="","",IF($A6=0,0,$A6*SampleCount!S6/SUM(SampleCount!$D6:$S6)))</f>
        <v/>
      </c>
      <c r="T6" s="41">
        <f t="shared" si="0"/>
        <v>1911766</v>
      </c>
      <c r="U6" s="41">
        <f>IF(C6="","",T6-G6)</f>
        <v>1519142</v>
      </c>
      <c r="V6" s="9"/>
    </row>
    <row r="7" spans="1:23" x14ac:dyDescent="0.2">
      <c r="A7" s="44">
        <f>IF(B7="","",IF(SampleCount!A$1=SampleCount!T$1,SUM(SampleCount!D7:S7),SampleCount!A7))</f>
        <v>5696361</v>
      </c>
      <c r="B7" s="5">
        <f>IF(SampleCount!B7="","",SampleCount!B7)</f>
        <v>1999</v>
      </c>
      <c r="C7" s="21" t="str">
        <f>IF(SampleCount!C7="","",SampleCount!C7)</f>
        <v>Settlement</v>
      </c>
      <c r="D7" s="40">
        <f>IF(SampleCount!D7="","",IF($A7=0,0,$A7*SampleCount!D7/SUM(SampleCount!$D7:$S7)))</f>
        <v>779229</v>
      </c>
      <c r="E7" s="40">
        <f>IF(SampleCount!E7="","",IF($A7=0,0,$A7*SampleCount!E7/SUM(SampleCount!$D7:$S7)))</f>
        <v>696309</v>
      </c>
      <c r="F7" s="40">
        <f>IF(SampleCount!F7="","",IF($A7=0,0,$A7*SampleCount!F7/SUM(SampleCount!$D7:$S7)))</f>
        <v>2623979</v>
      </c>
      <c r="G7" s="40">
        <f>IF(SampleCount!G7="","",IF($A7=0,0,$A7*SampleCount!G7/SUM(SampleCount!$D7:$S7)))</f>
        <v>17021</v>
      </c>
      <c r="H7" s="40">
        <f>IF(SampleCount!H7="","",IF($A7=0,0,$A7*SampleCount!H7/SUM(SampleCount!$D7:$S7)))</f>
        <v>1331433</v>
      </c>
      <c r="I7" s="40">
        <f>IF(SampleCount!I7="","",IF($A7=0,0,$A7*SampleCount!I7/SUM(SampleCount!$D7:$S7)))</f>
        <v>248390</v>
      </c>
      <c r="J7" s="40" t="str">
        <f>IF(SampleCount!J7="","",IF($A7=0,0,$A7*SampleCount!J7/SUM(SampleCount!$D7:$S7)))</f>
        <v/>
      </c>
      <c r="K7" s="40" t="str">
        <f>IF(SampleCount!K7="","",IF($A7=0,0,$A7*SampleCount!K7/SUM(SampleCount!$D7:$S7)))</f>
        <v/>
      </c>
      <c r="L7" s="40" t="str">
        <f>IF(SampleCount!L7="","",IF($A7=0,0,$A7*SampleCount!L7/SUM(SampleCount!$D7:$S7)))</f>
        <v/>
      </c>
      <c r="M7" s="40" t="str">
        <f>IF(SampleCount!M7="","",IF($A7=0,0,$A7*SampleCount!M7/SUM(SampleCount!$D7:$S7)))</f>
        <v/>
      </c>
      <c r="N7" s="40" t="str">
        <f>IF(SampleCount!N7="","",IF($A7=0,0,$A7*SampleCount!N7/SUM(SampleCount!$D7:$S7)))</f>
        <v/>
      </c>
      <c r="O7" s="40" t="str">
        <f>IF(SampleCount!O7="","",IF($A7=0,0,$A7*SampleCount!O7/SUM(SampleCount!$D7:$S7)))</f>
        <v/>
      </c>
      <c r="P7" s="40" t="str">
        <f>IF(SampleCount!P7="","",IF($A7=0,0,$A7*SampleCount!P7/SUM(SampleCount!$D7:$S7)))</f>
        <v/>
      </c>
      <c r="Q7" s="40" t="str">
        <f>IF(SampleCount!Q7="","",IF($A7=0,0,$A7*SampleCount!Q7/SUM(SampleCount!$D7:$S7)))</f>
        <v/>
      </c>
      <c r="R7" s="40" t="str">
        <f>IF(SampleCount!R7="","",IF($A7=0,0,$A7*SampleCount!R7/SUM(SampleCount!$D7:$S7)))</f>
        <v/>
      </c>
      <c r="S7" s="40" t="str">
        <f>IF(SampleCount!S7="","",IF($A7=0,0,$A7*SampleCount!S7/SUM(SampleCount!$D7:$S7)))</f>
        <v/>
      </c>
      <c r="T7" s="41">
        <f t="shared" si="0"/>
        <v>5696361</v>
      </c>
      <c r="U7" s="41">
        <f>IF(C7="","",T7-H7)</f>
        <v>4364928</v>
      </c>
      <c r="V7" s="9"/>
    </row>
    <row r="8" spans="1:23" x14ac:dyDescent="0.2">
      <c r="A8" s="44">
        <f>IF(B8="","",IF(SampleCount!A$1=SampleCount!T$1,SUM(SampleCount!D8:S8),SampleCount!A8))</f>
        <v>29162128</v>
      </c>
      <c r="B8" s="5">
        <f>IF(SampleCount!B8="","",SampleCount!B8)</f>
        <v>1999</v>
      </c>
      <c r="C8" s="21" t="str">
        <f>IF(SampleCount!C8="","",SampleCount!C8)</f>
        <v>Wetland</v>
      </c>
      <c r="D8" s="40">
        <f>IF(SampleCount!D8="","",IF($A8=0,0,$A8*SampleCount!D8/SUM(SampleCount!$D8:$S8)))</f>
        <v>266961</v>
      </c>
      <c r="E8" s="40">
        <f>IF(SampleCount!E8="","",IF($A8=0,0,$A8*SampleCount!E8/SUM(SampleCount!$D8:$S8)))</f>
        <v>1600741</v>
      </c>
      <c r="F8" s="40">
        <f>IF(SampleCount!F8="","",IF($A8=0,0,$A8*SampleCount!F8/SUM(SampleCount!$D8:$S8)))</f>
        <v>1008565</v>
      </c>
      <c r="G8" s="40">
        <f>IF(SampleCount!G8="","",IF($A8=0,0,$A8*SampleCount!G8/SUM(SampleCount!$D8:$S8)))</f>
        <v>138183</v>
      </c>
      <c r="H8" s="40">
        <f>IF(SampleCount!H8="","",IF($A8=0,0,$A8*SampleCount!H8/SUM(SampleCount!$D8:$S8)))</f>
        <v>60448</v>
      </c>
      <c r="I8" s="40">
        <f>IF(SampleCount!I8="","",IF($A8=0,0,$A8*SampleCount!I8/SUM(SampleCount!$D8:$S8)))</f>
        <v>26087230</v>
      </c>
      <c r="J8" s="40" t="str">
        <f>IF(SampleCount!J8="","",IF($A8=0,0,$A8*SampleCount!J8/SUM(SampleCount!$D8:$S8)))</f>
        <v/>
      </c>
      <c r="K8" s="40" t="str">
        <f>IF(SampleCount!K8="","",IF($A8=0,0,$A8*SampleCount!K8/SUM(SampleCount!$D8:$S8)))</f>
        <v/>
      </c>
      <c r="L8" s="40" t="str">
        <f>IF(SampleCount!L8="","",IF($A8=0,0,$A8*SampleCount!L8/SUM(SampleCount!$D8:$S8)))</f>
        <v/>
      </c>
      <c r="M8" s="40" t="str">
        <f>IF(SampleCount!M8="","",IF($A8=0,0,$A8*SampleCount!M8/SUM(SampleCount!$D8:$S8)))</f>
        <v/>
      </c>
      <c r="N8" s="40" t="str">
        <f>IF(SampleCount!N8="","",IF($A8=0,0,$A8*SampleCount!N8/SUM(SampleCount!$D8:$S8)))</f>
        <v/>
      </c>
      <c r="O8" s="40" t="str">
        <f>IF(SampleCount!O8="","",IF($A8=0,0,$A8*SampleCount!O8/SUM(SampleCount!$D8:$S8)))</f>
        <v/>
      </c>
      <c r="P8" s="40" t="str">
        <f>IF(SampleCount!P8="","",IF($A8=0,0,$A8*SampleCount!P8/SUM(SampleCount!$D8:$S8)))</f>
        <v/>
      </c>
      <c r="Q8" s="40" t="str">
        <f>IF(SampleCount!Q8="","",IF($A8=0,0,$A8*SampleCount!Q8/SUM(SampleCount!$D8:$S8)))</f>
        <v/>
      </c>
      <c r="R8" s="40" t="str">
        <f>IF(SampleCount!R8="","",IF($A8=0,0,$A8*SampleCount!R8/SUM(SampleCount!$D8:$S8)))</f>
        <v/>
      </c>
      <c r="S8" s="40" t="str">
        <f>IF(SampleCount!S8="","",IF($A8=0,0,$A8*SampleCount!S8/SUM(SampleCount!$D8:$S8)))</f>
        <v/>
      </c>
      <c r="T8" s="41">
        <f t="shared" si="0"/>
        <v>29162128</v>
      </c>
      <c r="U8" s="41">
        <f>IF(C8="","",T8-I8)</f>
        <v>3074898</v>
      </c>
      <c r="V8" s="9"/>
    </row>
    <row r="9" spans="1:23" x14ac:dyDescent="0.2">
      <c r="A9" s="44" t="str">
        <f>IF(B9="","",IF(SampleCount!A$1=SampleCount!T$1,SUM(SampleCount!D9:S9),SampleCount!A9))</f>
        <v/>
      </c>
      <c r="B9" s="5" t="str">
        <f>IF(SampleCount!B9="","",SampleCount!B9)</f>
        <v/>
      </c>
      <c r="C9" s="21" t="str">
        <f>IF(SampleCount!C9="","",SampleCount!C9)</f>
        <v/>
      </c>
      <c r="D9" s="40" t="str">
        <f>IF(SampleCount!D9="","",IF($A9=0,0,$A9*SampleCount!D9/SUM(SampleCount!$D9:$S9)))</f>
        <v/>
      </c>
      <c r="E9" s="40" t="str">
        <f>IF(SampleCount!E9="","",IF($A9=0,0,$A9*SampleCount!E9/SUM(SampleCount!$D9:$S9)))</f>
        <v/>
      </c>
      <c r="F9" s="40" t="str">
        <f>IF(SampleCount!F9="","",IF($A9=0,0,$A9*SampleCount!F9/SUM(SampleCount!$D9:$S9)))</f>
        <v/>
      </c>
      <c r="G9" s="40" t="str">
        <f>IF(SampleCount!G9="","",IF($A9=0,0,$A9*SampleCount!G9/SUM(SampleCount!$D9:$S9)))</f>
        <v/>
      </c>
      <c r="H9" s="40" t="str">
        <f>IF(SampleCount!H9="","",IF($A9=0,0,$A9*SampleCount!H9/SUM(SampleCount!$D9:$S9)))</f>
        <v/>
      </c>
      <c r="I9" s="40" t="str">
        <f>IF(SampleCount!I9="","",IF($A9=0,0,$A9*SampleCount!I9/SUM(SampleCount!$D9:$S9)))</f>
        <v/>
      </c>
      <c r="J9" s="40" t="str">
        <f>IF(SampleCount!J9="","",IF($A9=0,0,$A9*SampleCount!J9/SUM(SampleCount!$D9:$S9)))</f>
        <v/>
      </c>
      <c r="K9" s="40" t="str">
        <f>IF(SampleCount!K9="","",IF($A9=0,0,$A9*SampleCount!K9/SUM(SampleCount!$D9:$S9)))</f>
        <v/>
      </c>
      <c r="L9" s="40" t="str">
        <f>IF(SampleCount!L9="","",IF($A9=0,0,$A9*SampleCount!L9/SUM(SampleCount!$D9:$S9)))</f>
        <v/>
      </c>
      <c r="M9" s="40" t="str">
        <f>IF(SampleCount!M9="","",IF($A9=0,0,$A9*SampleCount!M9/SUM(SampleCount!$D9:$S9)))</f>
        <v/>
      </c>
      <c r="N9" s="40" t="str">
        <f>IF(SampleCount!N9="","",IF($A9=0,0,$A9*SampleCount!N9/SUM(SampleCount!$D9:$S9)))</f>
        <v/>
      </c>
      <c r="O9" s="40" t="str">
        <f>IF(SampleCount!O9="","",IF($A9=0,0,$A9*SampleCount!O9/SUM(SampleCount!$D9:$S9)))</f>
        <v/>
      </c>
      <c r="P9" s="40" t="str">
        <f>IF(SampleCount!P9="","",IF($A9=0,0,$A9*SampleCount!P9/SUM(SampleCount!$D9:$S9)))</f>
        <v/>
      </c>
      <c r="Q9" s="40" t="str">
        <f>IF(SampleCount!Q9="","",IF($A9=0,0,$A9*SampleCount!Q9/SUM(SampleCount!$D9:$S9)))</f>
        <v/>
      </c>
      <c r="R9" s="40" t="str">
        <f>IF(SampleCount!R9="","",IF($A9=0,0,$A9*SampleCount!R9/SUM(SampleCount!$D9:$S9)))</f>
        <v/>
      </c>
      <c r="S9" s="40" t="str">
        <f>IF(SampleCount!S9="","",IF($A9=0,0,$A9*SampleCount!S9/SUM(SampleCount!$D9:$S9)))</f>
        <v/>
      </c>
      <c r="T9" s="41">
        <f t="shared" si="0"/>
        <v>0</v>
      </c>
      <c r="U9" s="41" t="str">
        <f>IF(C9="","",T9-J9)</f>
        <v/>
      </c>
      <c r="V9" s="9"/>
    </row>
    <row r="10" spans="1:23" x14ac:dyDescent="0.2">
      <c r="A10" s="44" t="str">
        <f>IF(B10="","",IF(SampleCount!A$1=SampleCount!T$1,SUM(SampleCount!D10:S10),SampleCount!A10))</f>
        <v/>
      </c>
      <c r="B10" s="5" t="str">
        <f>IF(SampleCount!B10="","",SampleCount!B10)</f>
        <v/>
      </c>
      <c r="C10" s="21" t="str">
        <f>IF(SampleCount!C10="","",SampleCount!C10)</f>
        <v/>
      </c>
      <c r="D10" s="40" t="str">
        <f>IF(SampleCount!D10="","",IF($A10=0,0,$A10*SampleCount!D10/SUM(SampleCount!$D10:$S10)))</f>
        <v/>
      </c>
      <c r="E10" s="40" t="str">
        <f>IF(SampleCount!E10="","",IF($A10=0,0,$A10*SampleCount!E10/SUM(SampleCount!$D10:$S10)))</f>
        <v/>
      </c>
      <c r="F10" s="40" t="str">
        <f>IF(SampleCount!F10="","",IF($A10=0,0,$A10*SampleCount!F10/SUM(SampleCount!$D10:$S10)))</f>
        <v/>
      </c>
      <c r="G10" s="40" t="str">
        <f>IF(SampleCount!G10="","",IF($A10=0,0,$A10*SampleCount!G10/SUM(SampleCount!$D10:$S10)))</f>
        <v/>
      </c>
      <c r="H10" s="40" t="str">
        <f>IF(SampleCount!H10="","",IF($A10=0,0,$A10*SampleCount!H10/SUM(SampleCount!$D10:$S10)))</f>
        <v/>
      </c>
      <c r="I10" s="40" t="str">
        <f>IF(SampleCount!I10="","",IF($A10=0,0,$A10*SampleCount!I10/SUM(SampleCount!$D10:$S10)))</f>
        <v/>
      </c>
      <c r="J10" s="40" t="str">
        <f>IF(SampleCount!J10="","",IF($A10=0,0,$A10*SampleCount!J10/SUM(SampleCount!$D10:$S10)))</f>
        <v/>
      </c>
      <c r="K10" s="40" t="str">
        <f>IF(SampleCount!K10="","",IF($A10=0,0,$A10*SampleCount!K10/SUM(SampleCount!$D10:$S10)))</f>
        <v/>
      </c>
      <c r="L10" s="40" t="str">
        <f>IF(SampleCount!L10="","",IF($A10=0,0,$A10*SampleCount!L10/SUM(SampleCount!$D10:$S10)))</f>
        <v/>
      </c>
      <c r="M10" s="40" t="str">
        <f>IF(SampleCount!M10="","",IF($A10=0,0,$A10*SampleCount!M10/SUM(SampleCount!$D10:$S10)))</f>
        <v/>
      </c>
      <c r="N10" s="40" t="str">
        <f>IF(SampleCount!N10="","",IF($A10=0,0,$A10*SampleCount!N10/SUM(SampleCount!$D10:$S10)))</f>
        <v/>
      </c>
      <c r="O10" s="40" t="str">
        <f>IF(SampleCount!O10="","",IF($A10=0,0,$A10*SampleCount!O10/SUM(SampleCount!$D10:$S10)))</f>
        <v/>
      </c>
      <c r="P10" s="40" t="str">
        <f>IF(SampleCount!P10="","",IF($A10=0,0,$A10*SampleCount!P10/SUM(SampleCount!$D10:$S10)))</f>
        <v/>
      </c>
      <c r="Q10" s="40" t="str">
        <f>IF(SampleCount!Q10="","",IF($A10=0,0,$A10*SampleCount!Q10/SUM(SampleCount!$D10:$S10)))</f>
        <v/>
      </c>
      <c r="R10" s="40" t="str">
        <f>IF(SampleCount!R10="","",IF($A10=0,0,$A10*SampleCount!R10/SUM(SampleCount!$D10:$S10)))</f>
        <v/>
      </c>
      <c r="S10" s="40" t="str">
        <f>IF(SampleCount!S10="","",IF($A10=0,0,$A10*SampleCount!S10/SUM(SampleCount!$D10:$S10)))</f>
        <v/>
      </c>
      <c r="T10" s="41">
        <f t="shared" si="0"/>
        <v>0</v>
      </c>
      <c r="U10" s="41" t="str">
        <f>IF(C10="","",T10-K10)</f>
        <v/>
      </c>
      <c r="V10" s="9"/>
    </row>
    <row r="11" spans="1:23" x14ac:dyDescent="0.2">
      <c r="A11" s="44" t="str">
        <f>IF(B11="","",IF(SampleCount!A$1=SampleCount!T$1,SUM(SampleCount!D11:S11),SampleCount!A11))</f>
        <v/>
      </c>
      <c r="B11" s="5" t="str">
        <f>IF(SampleCount!B11="","",SampleCount!B11)</f>
        <v/>
      </c>
      <c r="C11" s="21" t="str">
        <f>IF(SampleCount!C11="","",SampleCount!C11)</f>
        <v/>
      </c>
      <c r="D11" s="40" t="str">
        <f>IF(SampleCount!D11="","",IF($A11=0,0,$A11*SampleCount!D11/SUM(SampleCount!$D11:$S11)))</f>
        <v/>
      </c>
      <c r="E11" s="40" t="str">
        <f>IF(SampleCount!E11="","",IF($A11=0,0,$A11*SampleCount!E11/SUM(SampleCount!$D11:$S11)))</f>
        <v/>
      </c>
      <c r="F11" s="40" t="str">
        <f>IF(SampleCount!F11="","",IF($A11=0,0,$A11*SampleCount!F11/SUM(SampleCount!$D11:$S11)))</f>
        <v/>
      </c>
      <c r="G11" s="40" t="str">
        <f>IF(SampleCount!G11="","",IF($A11=0,0,$A11*SampleCount!G11/SUM(SampleCount!$D11:$S11)))</f>
        <v/>
      </c>
      <c r="H11" s="40" t="str">
        <f>IF(SampleCount!H11="","",IF($A11=0,0,$A11*SampleCount!H11/SUM(SampleCount!$D11:$S11)))</f>
        <v/>
      </c>
      <c r="I11" s="40" t="str">
        <f>IF(SampleCount!I11="","",IF($A11=0,0,$A11*SampleCount!I11/SUM(SampleCount!$D11:$S11)))</f>
        <v/>
      </c>
      <c r="J11" s="40" t="str">
        <f>IF(SampleCount!J11="","",IF($A11=0,0,$A11*SampleCount!J11/SUM(SampleCount!$D11:$S11)))</f>
        <v/>
      </c>
      <c r="K11" s="40" t="str">
        <f>IF(SampleCount!K11="","",IF($A11=0,0,$A11*SampleCount!K11/SUM(SampleCount!$D11:$S11)))</f>
        <v/>
      </c>
      <c r="L11" s="40" t="str">
        <f>IF(SampleCount!L11="","",IF($A11=0,0,$A11*SampleCount!L11/SUM(SampleCount!$D11:$S11)))</f>
        <v/>
      </c>
      <c r="M11" s="40" t="str">
        <f>IF(SampleCount!M11="","",IF($A11=0,0,$A11*SampleCount!M11/SUM(SampleCount!$D11:$S11)))</f>
        <v/>
      </c>
      <c r="N11" s="40" t="str">
        <f>IF(SampleCount!N11="","",IF($A11=0,0,$A11*SampleCount!N11/SUM(SampleCount!$D11:$S11)))</f>
        <v/>
      </c>
      <c r="O11" s="40" t="str">
        <f>IF(SampleCount!O11="","",IF($A11=0,0,$A11*SampleCount!O11/SUM(SampleCount!$D11:$S11)))</f>
        <v/>
      </c>
      <c r="P11" s="40" t="str">
        <f>IF(SampleCount!P11="","",IF($A11=0,0,$A11*SampleCount!P11/SUM(SampleCount!$D11:$S11)))</f>
        <v/>
      </c>
      <c r="Q11" s="40" t="str">
        <f>IF(SampleCount!Q11="","",IF($A11=0,0,$A11*SampleCount!Q11/SUM(SampleCount!$D11:$S11)))</f>
        <v/>
      </c>
      <c r="R11" s="40" t="str">
        <f>IF(SampleCount!R11="","",IF($A11=0,0,$A11*SampleCount!R11/SUM(SampleCount!$D11:$S11)))</f>
        <v/>
      </c>
      <c r="S11" s="40" t="str">
        <f>IF(SampleCount!S11="","",IF($A11=0,0,$A11*SampleCount!S11/SUM(SampleCount!$D11:$S11)))</f>
        <v/>
      </c>
      <c r="T11" s="41">
        <f t="shared" si="0"/>
        <v>0</v>
      </c>
      <c r="U11" s="41" t="str">
        <f>IF(C11="","",T11-L11)</f>
        <v/>
      </c>
      <c r="V11" s="9"/>
    </row>
    <row r="12" spans="1:23" x14ac:dyDescent="0.2">
      <c r="A12" s="44" t="str">
        <f>IF(B12="","",IF(SampleCount!A$1=SampleCount!T$1,SUM(SampleCount!D12:S12),SampleCount!A12))</f>
        <v/>
      </c>
      <c r="B12" s="5" t="str">
        <f>IF(SampleCount!B12="","",SampleCount!B12)</f>
        <v/>
      </c>
      <c r="C12" s="21" t="str">
        <f>IF(SampleCount!C12="","",SampleCount!C12)</f>
        <v/>
      </c>
      <c r="D12" s="40" t="str">
        <f>IF(SampleCount!D12="","",IF($A12=0,0,$A12*SampleCount!D12/SUM(SampleCount!$D12:$S12)))</f>
        <v/>
      </c>
      <c r="E12" s="40" t="str">
        <f>IF(SampleCount!E12="","",IF($A12=0,0,$A12*SampleCount!E12/SUM(SampleCount!$D12:$S12)))</f>
        <v/>
      </c>
      <c r="F12" s="40" t="str">
        <f>IF(SampleCount!F12="","",IF($A12=0,0,$A12*SampleCount!F12/SUM(SampleCount!$D12:$S12)))</f>
        <v/>
      </c>
      <c r="G12" s="40" t="str">
        <f>IF(SampleCount!G12="","",IF($A12=0,0,$A12*SampleCount!G12/SUM(SampleCount!$D12:$S12)))</f>
        <v/>
      </c>
      <c r="H12" s="40" t="str">
        <f>IF(SampleCount!H12="","",IF($A12=0,0,$A12*SampleCount!H12/SUM(SampleCount!$D12:$S12)))</f>
        <v/>
      </c>
      <c r="I12" s="40" t="str">
        <f>IF(SampleCount!I12="","",IF($A12=0,0,$A12*SampleCount!I12/SUM(SampleCount!$D12:$S12)))</f>
        <v/>
      </c>
      <c r="J12" s="40" t="str">
        <f>IF(SampleCount!J12="","",IF($A12=0,0,$A12*SampleCount!J12/SUM(SampleCount!$D12:$S12)))</f>
        <v/>
      </c>
      <c r="K12" s="40" t="str">
        <f>IF(SampleCount!K12="","",IF($A12=0,0,$A12*SampleCount!K12/SUM(SampleCount!$D12:$S12)))</f>
        <v/>
      </c>
      <c r="L12" s="40" t="str">
        <f>IF(SampleCount!L12="","",IF($A12=0,0,$A12*SampleCount!L12/SUM(SampleCount!$D12:$S12)))</f>
        <v/>
      </c>
      <c r="M12" s="40" t="str">
        <f>IF(SampleCount!M12="","",IF($A12=0,0,$A12*SampleCount!M12/SUM(SampleCount!$D12:$S12)))</f>
        <v/>
      </c>
      <c r="N12" s="40" t="str">
        <f>IF(SampleCount!N12="","",IF($A12=0,0,$A12*SampleCount!N12/SUM(SampleCount!$D12:$S12)))</f>
        <v/>
      </c>
      <c r="O12" s="40" t="str">
        <f>IF(SampleCount!O12="","",IF($A12=0,0,$A12*SampleCount!O12/SUM(SampleCount!$D12:$S12)))</f>
        <v/>
      </c>
      <c r="P12" s="40" t="str">
        <f>IF(SampleCount!P12="","",IF($A12=0,0,$A12*SampleCount!P12/SUM(SampleCount!$D12:$S12)))</f>
        <v/>
      </c>
      <c r="Q12" s="40" t="str">
        <f>IF(SampleCount!Q12="","",IF($A12=0,0,$A12*SampleCount!Q12/SUM(SampleCount!$D12:$S12)))</f>
        <v/>
      </c>
      <c r="R12" s="40" t="str">
        <f>IF(SampleCount!R12="","",IF($A12=0,0,$A12*SampleCount!R12/SUM(SampleCount!$D12:$S12)))</f>
        <v/>
      </c>
      <c r="S12" s="40" t="str">
        <f>IF(SampleCount!S12="","",IF($A12=0,0,$A12*SampleCount!S12/SUM(SampleCount!$D12:$S12)))</f>
        <v/>
      </c>
      <c r="T12" s="41">
        <f t="shared" si="0"/>
        <v>0</v>
      </c>
      <c r="U12" s="41" t="str">
        <f>IF(C12="","",T12-M12)</f>
        <v/>
      </c>
      <c r="V12" s="9"/>
    </row>
    <row r="13" spans="1:23" x14ac:dyDescent="0.2">
      <c r="A13" s="44" t="str">
        <f>IF(B13="","",IF(SampleCount!A$1=SampleCount!T$1,SUM(SampleCount!D13:S13),SampleCount!A13))</f>
        <v/>
      </c>
      <c r="B13" s="5" t="str">
        <f>IF(SampleCount!B13="","",SampleCount!B13)</f>
        <v/>
      </c>
      <c r="C13" s="21" t="str">
        <f>IF(SampleCount!C13="","",SampleCount!C13)</f>
        <v/>
      </c>
      <c r="D13" s="40" t="str">
        <f>IF(SampleCount!D13="","",IF($A13=0,0,$A13*SampleCount!D13/SUM(SampleCount!$D13:$S13)))</f>
        <v/>
      </c>
      <c r="E13" s="40" t="str">
        <f>IF(SampleCount!E13="","",IF($A13=0,0,$A13*SampleCount!E13/SUM(SampleCount!$D13:$S13)))</f>
        <v/>
      </c>
      <c r="F13" s="40" t="str">
        <f>IF(SampleCount!F13="","",IF($A13=0,0,$A13*SampleCount!F13/SUM(SampleCount!$D13:$S13)))</f>
        <v/>
      </c>
      <c r="G13" s="40" t="str">
        <f>IF(SampleCount!G13="","",IF($A13=0,0,$A13*SampleCount!G13/SUM(SampleCount!$D13:$S13)))</f>
        <v/>
      </c>
      <c r="H13" s="40" t="str">
        <f>IF(SampleCount!H13="","",IF($A13=0,0,$A13*SampleCount!H13/SUM(SampleCount!$D13:$S13)))</f>
        <v/>
      </c>
      <c r="I13" s="40" t="str">
        <f>IF(SampleCount!I13="","",IF($A13=0,0,$A13*SampleCount!I13/SUM(SampleCount!$D13:$S13)))</f>
        <v/>
      </c>
      <c r="J13" s="40" t="str">
        <f>IF(SampleCount!J13="","",IF($A13=0,0,$A13*SampleCount!J13/SUM(SampleCount!$D13:$S13)))</f>
        <v/>
      </c>
      <c r="K13" s="40" t="str">
        <f>IF(SampleCount!K13="","",IF($A13=0,0,$A13*SampleCount!K13/SUM(SampleCount!$D13:$S13)))</f>
        <v/>
      </c>
      <c r="L13" s="40" t="str">
        <f>IF(SampleCount!L13="","",IF($A13=0,0,$A13*SampleCount!L13/SUM(SampleCount!$D13:$S13)))</f>
        <v/>
      </c>
      <c r="M13" s="40" t="str">
        <f>IF(SampleCount!M13="","",IF($A13=0,0,$A13*SampleCount!M13/SUM(SampleCount!$D13:$S13)))</f>
        <v/>
      </c>
      <c r="N13" s="40" t="str">
        <f>IF(SampleCount!N13="","",IF($A13=0,0,$A13*SampleCount!N13/SUM(SampleCount!$D13:$S13)))</f>
        <v/>
      </c>
      <c r="O13" s="40" t="str">
        <f>IF(SampleCount!O13="","",IF($A13=0,0,$A13*SampleCount!O13/SUM(SampleCount!$D13:$S13)))</f>
        <v/>
      </c>
      <c r="P13" s="40" t="str">
        <f>IF(SampleCount!P13="","",IF($A13=0,0,$A13*SampleCount!P13/SUM(SampleCount!$D13:$S13)))</f>
        <v/>
      </c>
      <c r="Q13" s="40" t="str">
        <f>IF(SampleCount!Q13="","",IF($A13=0,0,$A13*SampleCount!Q13/SUM(SampleCount!$D13:$S13)))</f>
        <v/>
      </c>
      <c r="R13" s="40" t="str">
        <f>IF(SampleCount!R13="","",IF($A13=0,0,$A13*SampleCount!R13/SUM(SampleCount!$D13:$S13)))</f>
        <v/>
      </c>
      <c r="S13" s="40" t="str">
        <f>IF(SampleCount!S13="","",IF($A13=0,0,$A13*SampleCount!S13/SUM(SampleCount!$D13:$S13)))</f>
        <v/>
      </c>
      <c r="T13" s="41">
        <f t="shared" si="0"/>
        <v>0</v>
      </c>
      <c r="U13" s="41" t="str">
        <f>IF(C13="","",T13-N13)</f>
        <v/>
      </c>
      <c r="V13" s="9"/>
    </row>
    <row r="14" spans="1:23" x14ac:dyDescent="0.2">
      <c r="A14" s="44" t="str">
        <f>IF(B14="","",IF(SampleCount!A$1=SampleCount!T$1,SUM(SampleCount!D14:S14),SampleCount!A14))</f>
        <v/>
      </c>
      <c r="B14" s="5" t="str">
        <f>IF(SampleCount!B14="","",SampleCount!B14)</f>
        <v/>
      </c>
      <c r="C14" s="21" t="str">
        <f>IF(SampleCount!C14="","",SampleCount!C14)</f>
        <v/>
      </c>
      <c r="D14" s="40" t="str">
        <f>IF(SampleCount!D14="","",IF($A14=0,0,$A14*SampleCount!D14/SUM(SampleCount!$D14:$S14)))</f>
        <v/>
      </c>
      <c r="E14" s="40" t="str">
        <f>IF(SampleCount!E14="","",IF($A14=0,0,$A14*SampleCount!E14/SUM(SampleCount!$D14:$S14)))</f>
        <v/>
      </c>
      <c r="F14" s="40" t="str">
        <f>IF(SampleCount!F14="","",IF($A14=0,0,$A14*SampleCount!F14/SUM(SampleCount!$D14:$S14)))</f>
        <v/>
      </c>
      <c r="G14" s="40" t="str">
        <f>IF(SampleCount!G14="","",IF($A14=0,0,$A14*SampleCount!G14/SUM(SampleCount!$D14:$S14)))</f>
        <v/>
      </c>
      <c r="H14" s="40" t="str">
        <f>IF(SampleCount!H14="","",IF($A14=0,0,$A14*SampleCount!H14/SUM(SampleCount!$D14:$S14)))</f>
        <v/>
      </c>
      <c r="I14" s="40" t="str">
        <f>IF(SampleCount!I14="","",IF($A14=0,0,$A14*SampleCount!I14/SUM(SampleCount!$D14:$S14)))</f>
        <v/>
      </c>
      <c r="J14" s="40" t="str">
        <f>IF(SampleCount!J14="","",IF($A14=0,0,$A14*SampleCount!J14/SUM(SampleCount!$D14:$S14)))</f>
        <v/>
      </c>
      <c r="K14" s="40" t="str">
        <f>IF(SampleCount!K14="","",IF($A14=0,0,$A14*SampleCount!K14/SUM(SampleCount!$D14:$S14)))</f>
        <v/>
      </c>
      <c r="L14" s="40" t="str">
        <f>IF(SampleCount!L14="","",IF($A14=0,0,$A14*SampleCount!L14/SUM(SampleCount!$D14:$S14)))</f>
        <v/>
      </c>
      <c r="M14" s="40" t="str">
        <f>IF(SampleCount!M14="","",IF($A14=0,0,$A14*SampleCount!M14/SUM(SampleCount!$D14:$S14)))</f>
        <v/>
      </c>
      <c r="N14" s="40" t="str">
        <f>IF(SampleCount!N14="","",IF($A14=0,0,$A14*SampleCount!N14/SUM(SampleCount!$D14:$S14)))</f>
        <v/>
      </c>
      <c r="O14" s="40" t="str">
        <f>IF(SampleCount!O14="","",IF($A14=0,0,$A14*SampleCount!O14/SUM(SampleCount!$D14:$S14)))</f>
        <v/>
      </c>
      <c r="P14" s="40" t="str">
        <f>IF(SampleCount!P14="","",IF($A14=0,0,$A14*SampleCount!P14/SUM(SampleCount!$D14:$S14)))</f>
        <v/>
      </c>
      <c r="Q14" s="40" t="str">
        <f>IF(SampleCount!Q14="","",IF($A14=0,0,$A14*SampleCount!Q14/SUM(SampleCount!$D14:$S14)))</f>
        <v/>
      </c>
      <c r="R14" s="40" t="str">
        <f>IF(SampleCount!R14="","",IF($A14=0,0,$A14*SampleCount!R14/SUM(SampleCount!$D14:$S14)))</f>
        <v/>
      </c>
      <c r="S14" s="40" t="str">
        <f>IF(SampleCount!S14="","",IF($A14=0,0,$A14*SampleCount!S14/SUM(SampleCount!$D14:$S14)))</f>
        <v/>
      </c>
      <c r="T14" s="41">
        <f t="shared" si="0"/>
        <v>0</v>
      </c>
      <c r="U14" s="41" t="str">
        <f>IF(C14="","",T14-O14)</f>
        <v/>
      </c>
      <c r="V14" s="9"/>
    </row>
    <row r="15" spans="1:23" x14ac:dyDescent="0.2">
      <c r="A15" s="44" t="str">
        <f>IF(B15="","",IF(SampleCount!A$1=SampleCount!T$1,SUM(SampleCount!D15:S15),SampleCount!A15))</f>
        <v/>
      </c>
      <c r="B15" s="5" t="str">
        <f>IF(SampleCount!B15="","",SampleCount!B15)</f>
        <v/>
      </c>
      <c r="C15" s="21" t="str">
        <f>IF(SampleCount!C15="","",SampleCount!C15)</f>
        <v/>
      </c>
      <c r="D15" s="40" t="str">
        <f>IF(SampleCount!D15="","",IF($A15=0,0,$A15*SampleCount!D15/SUM(SampleCount!$D15:$S15)))</f>
        <v/>
      </c>
      <c r="E15" s="40" t="str">
        <f>IF(SampleCount!E15="","",IF($A15=0,0,$A15*SampleCount!E15/SUM(SampleCount!$D15:$S15)))</f>
        <v/>
      </c>
      <c r="F15" s="40" t="str">
        <f>IF(SampleCount!F15="","",IF($A15=0,0,$A15*SampleCount!F15/SUM(SampleCount!$D15:$S15)))</f>
        <v/>
      </c>
      <c r="G15" s="40" t="str">
        <f>IF(SampleCount!G15="","",IF($A15=0,0,$A15*SampleCount!G15/SUM(SampleCount!$D15:$S15)))</f>
        <v/>
      </c>
      <c r="H15" s="40" t="str">
        <f>IF(SampleCount!H15="","",IF($A15=0,0,$A15*SampleCount!H15/SUM(SampleCount!$D15:$S15)))</f>
        <v/>
      </c>
      <c r="I15" s="40" t="str">
        <f>IF(SampleCount!I15="","",IF($A15=0,0,$A15*SampleCount!I15/SUM(SampleCount!$D15:$S15)))</f>
        <v/>
      </c>
      <c r="J15" s="40" t="str">
        <f>IF(SampleCount!J15="","",IF($A15=0,0,$A15*SampleCount!J15/SUM(SampleCount!$D15:$S15)))</f>
        <v/>
      </c>
      <c r="K15" s="40" t="str">
        <f>IF(SampleCount!K15="","",IF($A15=0,0,$A15*SampleCount!K15/SUM(SampleCount!$D15:$S15)))</f>
        <v/>
      </c>
      <c r="L15" s="40" t="str">
        <f>IF(SampleCount!L15="","",IF($A15=0,0,$A15*SampleCount!L15/SUM(SampleCount!$D15:$S15)))</f>
        <v/>
      </c>
      <c r="M15" s="40" t="str">
        <f>IF(SampleCount!M15="","",IF($A15=0,0,$A15*SampleCount!M15/SUM(SampleCount!$D15:$S15)))</f>
        <v/>
      </c>
      <c r="N15" s="40" t="str">
        <f>IF(SampleCount!N15="","",IF($A15=0,0,$A15*SampleCount!N15/SUM(SampleCount!$D15:$S15)))</f>
        <v/>
      </c>
      <c r="O15" s="40" t="str">
        <f>IF(SampleCount!O15="","",IF($A15=0,0,$A15*SampleCount!O15/SUM(SampleCount!$D15:$S15)))</f>
        <v/>
      </c>
      <c r="P15" s="40" t="str">
        <f>IF(SampleCount!P15="","",IF($A15=0,0,$A15*SampleCount!P15/SUM(SampleCount!$D15:$S15)))</f>
        <v/>
      </c>
      <c r="Q15" s="40" t="str">
        <f>IF(SampleCount!Q15="","",IF($A15=0,0,$A15*SampleCount!Q15/SUM(SampleCount!$D15:$S15)))</f>
        <v/>
      </c>
      <c r="R15" s="40" t="str">
        <f>IF(SampleCount!R15="","",IF($A15=0,0,$A15*SampleCount!R15/SUM(SampleCount!$D15:$S15)))</f>
        <v/>
      </c>
      <c r="S15" s="40" t="str">
        <f>IF(SampleCount!S15="","",IF($A15=0,0,$A15*SampleCount!S15/SUM(SampleCount!$D15:$S15)))</f>
        <v/>
      </c>
      <c r="T15" s="41">
        <f t="shared" si="0"/>
        <v>0</v>
      </c>
      <c r="U15" s="41" t="str">
        <f>IF(C15="","",T15-P15)</f>
        <v/>
      </c>
      <c r="V15" s="9"/>
    </row>
    <row r="16" spans="1:23" x14ac:dyDescent="0.2">
      <c r="A16" s="44" t="str">
        <f>IF(B16="","",IF(SampleCount!A$1=SampleCount!T$1,SUM(SampleCount!D16:S16),SampleCount!A16))</f>
        <v/>
      </c>
      <c r="B16" s="5" t="str">
        <f>IF(SampleCount!B16="","",SampleCount!B16)</f>
        <v/>
      </c>
      <c r="C16" s="21" t="str">
        <f>IF(SampleCount!C16="","",SampleCount!C16)</f>
        <v/>
      </c>
      <c r="D16" s="40" t="str">
        <f>IF(SampleCount!D16="","",IF($A16=0,0,$A16*SampleCount!D16/SUM(SampleCount!$D16:$S16)))</f>
        <v/>
      </c>
      <c r="E16" s="40" t="str">
        <f>IF(SampleCount!E16="","",IF($A16=0,0,$A16*SampleCount!E16/SUM(SampleCount!$D16:$S16)))</f>
        <v/>
      </c>
      <c r="F16" s="40" t="str">
        <f>IF(SampleCount!F16="","",IF($A16=0,0,$A16*SampleCount!F16/SUM(SampleCount!$D16:$S16)))</f>
        <v/>
      </c>
      <c r="G16" s="40" t="str">
        <f>IF(SampleCount!G16="","",IF($A16=0,0,$A16*SampleCount!G16/SUM(SampleCount!$D16:$S16)))</f>
        <v/>
      </c>
      <c r="H16" s="40" t="str">
        <f>IF(SampleCount!H16="","",IF($A16=0,0,$A16*SampleCount!H16/SUM(SampleCount!$D16:$S16)))</f>
        <v/>
      </c>
      <c r="I16" s="40" t="str">
        <f>IF(SampleCount!I16="","",IF($A16=0,0,$A16*SampleCount!I16/SUM(SampleCount!$D16:$S16)))</f>
        <v/>
      </c>
      <c r="J16" s="40" t="str">
        <f>IF(SampleCount!J16="","",IF($A16=0,0,$A16*SampleCount!J16/SUM(SampleCount!$D16:$S16)))</f>
        <v/>
      </c>
      <c r="K16" s="40" t="str">
        <f>IF(SampleCount!K16="","",IF($A16=0,0,$A16*SampleCount!K16/SUM(SampleCount!$D16:$S16)))</f>
        <v/>
      </c>
      <c r="L16" s="40" t="str">
        <f>IF(SampleCount!L16="","",IF($A16=0,0,$A16*SampleCount!L16/SUM(SampleCount!$D16:$S16)))</f>
        <v/>
      </c>
      <c r="M16" s="40" t="str">
        <f>IF(SampleCount!M16="","",IF($A16=0,0,$A16*SampleCount!M16/SUM(SampleCount!$D16:$S16)))</f>
        <v/>
      </c>
      <c r="N16" s="40" t="str">
        <f>IF(SampleCount!N16="","",IF($A16=0,0,$A16*SampleCount!N16/SUM(SampleCount!$D16:$S16)))</f>
        <v/>
      </c>
      <c r="O16" s="40" t="str">
        <f>IF(SampleCount!O16="","",IF($A16=0,0,$A16*SampleCount!O16/SUM(SampleCount!$D16:$S16)))</f>
        <v/>
      </c>
      <c r="P16" s="40" t="str">
        <f>IF(SampleCount!P16="","",IF($A16=0,0,$A16*SampleCount!P16/SUM(SampleCount!$D16:$S16)))</f>
        <v/>
      </c>
      <c r="Q16" s="40" t="str">
        <f>IF(SampleCount!Q16="","",IF($A16=0,0,$A16*SampleCount!Q16/SUM(SampleCount!$D16:$S16)))</f>
        <v/>
      </c>
      <c r="R16" s="40" t="str">
        <f>IF(SampleCount!R16="","",IF($A16=0,0,$A16*SampleCount!R16/SUM(SampleCount!$D16:$S16)))</f>
        <v/>
      </c>
      <c r="S16" s="40" t="str">
        <f>IF(SampleCount!S16="","",IF($A16=0,0,$A16*SampleCount!S16/SUM(SampleCount!$D16:$S16)))</f>
        <v/>
      </c>
      <c r="T16" s="41">
        <f t="shared" si="0"/>
        <v>0</v>
      </c>
      <c r="U16" s="41" t="str">
        <f>IF(C16="","",T16-Q16)</f>
        <v/>
      </c>
      <c r="V16" s="9"/>
    </row>
    <row r="17" spans="1:22" x14ac:dyDescent="0.2">
      <c r="A17" s="44" t="str">
        <f>IF(B17="","",IF(SampleCount!A$1=SampleCount!T$1,SUM(SampleCount!D17:S17),SampleCount!A17))</f>
        <v/>
      </c>
      <c r="B17" s="5" t="str">
        <f>IF(SampleCount!B17="","",SampleCount!B17)</f>
        <v/>
      </c>
      <c r="C17" s="21" t="str">
        <f>IF(SampleCount!C17="","",SampleCount!C17)</f>
        <v/>
      </c>
      <c r="D17" s="40" t="str">
        <f>IF(SampleCount!D17="","",IF($A17=0,0,$A17*SampleCount!D17/SUM(SampleCount!$D17:$S17)))</f>
        <v/>
      </c>
      <c r="E17" s="40" t="str">
        <f>IF(SampleCount!E17="","",IF($A17=0,0,$A17*SampleCount!E17/SUM(SampleCount!$D17:$S17)))</f>
        <v/>
      </c>
      <c r="F17" s="40" t="str">
        <f>IF(SampleCount!F17="","",IF($A17=0,0,$A17*SampleCount!F17/SUM(SampleCount!$D17:$S17)))</f>
        <v/>
      </c>
      <c r="G17" s="40" t="str">
        <f>IF(SampleCount!G17="","",IF($A17=0,0,$A17*SampleCount!G17/SUM(SampleCount!$D17:$S17)))</f>
        <v/>
      </c>
      <c r="H17" s="40" t="str">
        <f>IF(SampleCount!H17="","",IF($A17=0,0,$A17*SampleCount!H17/SUM(SampleCount!$D17:$S17)))</f>
        <v/>
      </c>
      <c r="I17" s="40" t="str">
        <f>IF(SampleCount!I17="","",IF($A17=0,0,$A17*SampleCount!I17/SUM(SampleCount!$D17:$S17)))</f>
        <v/>
      </c>
      <c r="J17" s="40" t="str">
        <f>IF(SampleCount!J17="","",IF($A17=0,0,$A17*SampleCount!J17/SUM(SampleCount!$D17:$S17)))</f>
        <v/>
      </c>
      <c r="K17" s="40" t="str">
        <f>IF(SampleCount!K17="","",IF($A17=0,0,$A17*SampleCount!K17/SUM(SampleCount!$D17:$S17)))</f>
        <v/>
      </c>
      <c r="L17" s="40" t="str">
        <f>IF(SampleCount!L17="","",IF($A17=0,0,$A17*SampleCount!L17/SUM(SampleCount!$D17:$S17)))</f>
        <v/>
      </c>
      <c r="M17" s="40" t="str">
        <f>IF(SampleCount!M17="","",IF($A17=0,0,$A17*SampleCount!M17/SUM(SampleCount!$D17:$S17)))</f>
        <v/>
      </c>
      <c r="N17" s="40" t="str">
        <f>IF(SampleCount!N17="","",IF($A17=0,0,$A17*SampleCount!N17/SUM(SampleCount!$D17:$S17)))</f>
        <v/>
      </c>
      <c r="O17" s="40" t="str">
        <f>IF(SampleCount!O17="","",IF($A17=0,0,$A17*SampleCount!O17/SUM(SampleCount!$D17:$S17)))</f>
        <v/>
      </c>
      <c r="P17" s="40" t="str">
        <f>IF(SampleCount!P17="","",IF($A17=0,0,$A17*SampleCount!P17/SUM(SampleCount!$D17:$S17)))</f>
        <v/>
      </c>
      <c r="Q17" s="40" t="str">
        <f>IF(SampleCount!Q17="","",IF($A17=0,0,$A17*SampleCount!Q17/SUM(SampleCount!$D17:$S17)))</f>
        <v/>
      </c>
      <c r="R17" s="40" t="str">
        <f>IF(SampleCount!R17="","",IF($A17=0,0,$A17*SampleCount!R17/SUM(SampleCount!$D17:$S17)))</f>
        <v/>
      </c>
      <c r="S17" s="40" t="str">
        <f>IF(SampleCount!S17="","",IF($A17=0,0,$A17*SampleCount!S17/SUM(SampleCount!$D17:$S17)))</f>
        <v/>
      </c>
      <c r="T17" s="41">
        <f t="shared" si="0"/>
        <v>0</v>
      </c>
      <c r="U17" s="41" t="str">
        <f>IF(C17="","",T17-R17)</f>
        <v/>
      </c>
      <c r="V17" s="9"/>
    </row>
    <row r="18" spans="1:22" x14ac:dyDescent="0.2">
      <c r="A18" s="44" t="str">
        <f>IF(B18="","",IF(SampleCount!A$1=SampleCount!T$1,SUM(SampleCount!D18:S18),SampleCount!A18))</f>
        <v/>
      </c>
      <c r="B18" s="5" t="str">
        <f>IF(SampleCount!B18="","",SampleCount!B18)</f>
        <v/>
      </c>
      <c r="C18" s="21" t="str">
        <f>IF(SampleCount!C18="","",SampleCount!C18)</f>
        <v/>
      </c>
      <c r="D18" s="40" t="str">
        <f>IF(SampleCount!D18="","",IF($A18=0,0,$A18*SampleCount!D18/SUM(SampleCount!$D18:$S18)))</f>
        <v/>
      </c>
      <c r="E18" s="40" t="str">
        <f>IF(SampleCount!E18="","",IF($A18=0,0,$A18*SampleCount!E18/SUM(SampleCount!$D18:$S18)))</f>
        <v/>
      </c>
      <c r="F18" s="40" t="str">
        <f>IF(SampleCount!F18="","",IF($A18=0,0,$A18*SampleCount!F18/SUM(SampleCount!$D18:$S18)))</f>
        <v/>
      </c>
      <c r="G18" s="40" t="str">
        <f>IF(SampleCount!G18="","",IF($A18=0,0,$A18*SampleCount!G18/SUM(SampleCount!$D18:$S18)))</f>
        <v/>
      </c>
      <c r="H18" s="40" t="str">
        <f>IF(SampleCount!H18="","",IF($A18=0,0,$A18*SampleCount!H18/SUM(SampleCount!$D18:$S18)))</f>
        <v/>
      </c>
      <c r="I18" s="40" t="str">
        <f>IF(SampleCount!I18="","",IF($A18=0,0,$A18*SampleCount!I18/SUM(SampleCount!$D18:$S18)))</f>
        <v/>
      </c>
      <c r="J18" s="40" t="str">
        <f>IF(SampleCount!J18="","",IF($A18=0,0,$A18*SampleCount!J18/SUM(SampleCount!$D18:$S18)))</f>
        <v/>
      </c>
      <c r="K18" s="40" t="str">
        <f>IF(SampleCount!K18="","",IF($A18=0,0,$A18*SampleCount!K18/SUM(SampleCount!$D18:$S18)))</f>
        <v/>
      </c>
      <c r="L18" s="40" t="str">
        <f>IF(SampleCount!L18="","",IF($A18=0,0,$A18*SampleCount!L18/SUM(SampleCount!$D18:$S18)))</f>
        <v/>
      </c>
      <c r="M18" s="40" t="str">
        <f>IF(SampleCount!M18="","",IF($A18=0,0,$A18*SampleCount!M18/SUM(SampleCount!$D18:$S18)))</f>
        <v/>
      </c>
      <c r="N18" s="40" t="str">
        <f>IF(SampleCount!N18="","",IF($A18=0,0,$A18*SampleCount!N18/SUM(SampleCount!$D18:$S18)))</f>
        <v/>
      </c>
      <c r="O18" s="40" t="str">
        <f>IF(SampleCount!O18="","",IF($A18=0,0,$A18*SampleCount!O18/SUM(SampleCount!$D18:$S18)))</f>
        <v/>
      </c>
      <c r="P18" s="40" t="str">
        <f>IF(SampleCount!P18="","",IF($A18=0,0,$A18*SampleCount!P18/SUM(SampleCount!$D18:$S18)))</f>
        <v/>
      </c>
      <c r="Q18" s="40" t="str">
        <f>IF(SampleCount!Q18="","",IF($A18=0,0,$A18*SampleCount!Q18/SUM(SampleCount!$D18:$S18)))</f>
        <v/>
      </c>
      <c r="R18" s="40" t="str">
        <f>IF(SampleCount!R18="","",IF($A18=0,0,$A18*SampleCount!R18/SUM(SampleCount!$D18:$S18)))</f>
        <v/>
      </c>
      <c r="S18" s="40" t="str">
        <f>IF(SampleCount!S18="","",IF($A18=0,0,$A18*SampleCount!S18/SUM(SampleCount!$D18:$S18)))</f>
        <v/>
      </c>
      <c r="T18" s="41">
        <f t="shared" si="0"/>
        <v>0</v>
      </c>
      <c r="U18" s="41" t="str">
        <f>IF(C18="","",T18-S18)</f>
        <v/>
      </c>
      <c r="V18" s="9"/>
    </row>
    <row r="19" spans="1:22" x14ac:dyDescent="0.2">
      <c r="A19" s="41">
        <f>SUM(A3:A18)</f>
        <v>131119688</v>
      </c>
      <c r="B19" s="5">
        <f>D1</f>
        <v>2018</v>
      </c>
      <c r="C19" s="5" t="str">
        <f>T2</f>
        <v>Total</v>
      </c>
      <c r="D19" s="41">
        <f>SUM(D3:D18)</f>
        <v>16196620</v>
      </c>
      <c r="E19" s="41">
        <f t="shared" ref="E19:S19" si="1">SUM(E3:E18)</f>
        <v>37694818</v>
      </c>
      <c r="F19" s="41">
        <f t="shared" si="1"/>
        <v>33351209</v>
      </c>
      <c r="G19" s="41">
        <f t="shared" si="1"/>
        <v>2092345</v>
      </c>
      <c r="H19" s="41">
        <f t="shared" si="1"/>
        <v>6156628</v>
      </c>
      <c r="I19" s="41">
        <f t="shared" si="1"/>
        <v>35628068</v>
      </c>
      <c r="J19" s="41">
        <f t="shared" si="1"/>
        <v>0</v>
      </c>
      <c r="K19" s="41">
        <f t="shared" si="1"/>
        <v>0</v>
      </c>
      <c r="L19" s="41">
        <f t="shared" si="1"/>
        <v>0</v>
      </c>
      <c r="M19" s="41">
        <f t="shared" si="1"/>
        <v>0</v>
      </c>
      <c r="N19" s="41">
        <f t="shared" si="1"/>
        <v>0</v>
      </c>
      <c r="O19" s="41">
        <f t="shared" si="1"/>
        <v>0</v>
      </c>
      <c r="P19" s="41">
        <f t="shared" si="1"/>
        <v>0</v>
      </c>
      <c r="Q19" s="41">
        <f t="shared" si="1"/>
        <v>0</v>
      </c>
      <c r="R19" s="41">
        <f t="shared" si="1"/>
        <v>0</v>
      </c>
      <c r="S19" s="41">
        <f t="shared" si="1"/>
        <v>0</v>
      </c>
      <c r="T19" s="41">
        <f>SUM(D3:S18)</f>
        <v>131119688</v>
      </c>
      <c r="U19" s="41">
        <f>SUM(U3:U18)</f>
        <v>60554479</v>
      </c>
      <c r="V19" s="9"/>
    </row>
    <row r="20" spans="1:22" x14ac:dyDescent="0.2">
      <c r="A20" s="5"/>
      <c r="B20" s="5"/>
      <c r="C20" s="31" t="str">
        <f>IF(C2=SampleCount!$U1,V1,V2)</f>
        <v>Gain</v>
      </c>
      <c r="D20" s="41">
        <f>IF(D2="","",D19-D3)</f>
        <v>10441123</v>
      </c>
      <c r="E20" s="41">
        <f>IF(E2="","",E19-E4)</f>
        <v>12235790</v>
      </c>
      <c r="F20" s="41">
        <f>IF(F2="","",F19-F5)</f>
        <v>21811812</v>
      </c>
      <c r="G20" s="41">
        <f>IF(G2="","",G19-G6)</f>
        <v>1699721</v>
      </c>
      <c r="H20" s="41">
        <f>IF(H2="","",H19-H7)</f>
        <v>4825195</v>
      </c>
      <c r="I20" s="41">
        <f>IF(I2="","",I19-I8)</f>
        <v>9540838</v>
      </c>
      <c r="J20" s="41" t="str">
        <f>IF(J2="","",J19-J9)</f>
        <v/>
      </c>
      <c r="K20" s="41" t="str">
        <f>IF(K2="","",K19-K10)</f>
        <v/>
      </c>
      <c r="L20" s="41" t="str">
        <f>IF(L2="","",L19-L11)</f>
        <v/>
      </c>
      <c r="M20" s="41" t="str">
        <f>IF(M2="","",M19-M12)</f>
        <v/>
      </c>
      <c r="N20" s="41" t="str">
        <f>IF(N2="","",N19-N13)</f>
        <v/>
      </c>
      <c r="O20" s="41" t="str">
        <f>IF(O2="","",O19-O14)</f>
        <v/>
      </c>
      <c r="P20" s="41" t="str">
        <f>IF(P2="","",P19-P15)</f>
        <v/>
      </c>
      <c r="Q20" s="41" t="str">
        <f>IF(Q2="","",Q19-Q16)</f>
        <v/>
      </c>
      <c r="R20" s="41" t="str">
        <f>IF(R2="","",R19-R17)</f>
        <v/>
      </c>
      <c r="S20" s="41" t="str">
        <f>IF(S2="","",S19-S18)</f>
        <v/>
      </c>
      <c r="T20" s="41">
        <f>SUM(D20:S20)</f>
        <v>60554479</v>
      </c>
      <c r="U20" s="41"/>
      <c r="V20" s="9"/>
    </row>
    <row r="21" spans="1:22" x14ac:dyDescent="0.2">
      <c r="A21" s="5"/>
      <c r="B21" s="5"/>
      <c r="C21" s="5"/>
      <c r="D21" s="5"/>
      <c r="E21" s="5"/>
      <c r="F21" s="5"/>
      <c r="G21" s="5"/>
      <c r="H21" s="5"/>
      <c r="I21" s="5"/>
      <c r="J21" s="5"/>
      <c r="K21" s="5"/>
      <c r="L21" s="5"/>
      <c r="M21" s="5"/>
      <c r="N21" s="5"/>
      <c r="O21" s="5"/>
      <c r="P21" s="5"/>
      <c r="Q21" s="5"/>
      <c r="R21" s="5"/>
      <c r="S21" s="5"/>
      <c r="T21" s="5"/>
      <c r="U21" s="5"/>
      <c r="V21" s="9"/>
    </row>
    <row r="22" spans="1:22" x14ac:dyDescent="0.2">
      <c r="A22" s="5"/>
      <c r="B22" s="5"/>
      <c r="C22" s="5"/>
      <c r="D22" s="5"/>
      <c r="E22" s="5"/>
      <c r="F22" s="5"/>
      <c r="G22" s="5"/>
      <c r="H22" s="5"/>
      <c r="I22" s="5"/>
      <c r="J22" s="5"/>
      <c r="K22" s="5"/>
      <c r="L22" s="5"/>
      <c r="M22" s="5"/>
      <c r="N22" s="5"/>
      <c r="O22" s="5"/>
      <c r="P22" s="5"/>
      <c r="Q22" s="5"/>
      <c r="R22" s="5"/>
      <c r="S22" s="5"/>
      <c r="T22" s="5"/>
      <c r="U22" s="5"/>
      <c r="V22" s="9"/>
    </row>
    <row r="23" spans="1:22" x14ac:dyDescent="0.2">
      <c r="A23" s="5"/>
      <c r="B23" s="5"/>
      <c r="C23" s="5"/>
      <c r="D23" s="5"/>
      <c r="E23" s="5"/>
      <c r="F23" s="5"/>
      <c r="G23" s="5"/>
      <c r="H23" s="5"/>
      <c r="I23" s="5"/>
      <c r="J23" s="5"/>
      <c r="K23" s="5"/>
      <c r="L23" s="5"/>
      <c r="M23" s="5"/>
      <c r="N23" s="5"/>
      <c r="O23" s="5"/>
      <c r="P23" s="5"/>
      <c r="Q23" s="5"/>
      <c r="R23" s="5"/>
      <c r="S23" s="5"/>
      <c r="T23" s="5"/>
      <c r="U23" s="5"/>
      <c r="V23" s="9"/>
    </row>
    <row r="24" spans="1:22" x14ac:dyDescent="0.2">
      <c r="A24" s="5"/>
      <c r="B24" s="5"/>
      <c r="C24" s="5"/>
      <c r="D24" s="5"/>
      <c r="E24" s="5"/>
      <c r="F24" s="5"/>
      <c r="G24" s="5"/>
      <c r="H24" s="5"/>
      <c r="I24" s="5"/>
      <c r="J24" s="5"/>
      <c r="K24" s="5"/>
      <c r="L24" s="5"/>
      <c r="M24" s="5"/>
      <c r="N24" s="5"/>
      <c r="O24" s="5"/>
      <c r="P24" s="5"/>
      <c r="Q24" s="5"/>
      <c r="R24" s="5"/>
      <c r="S24" s="5"/>
      <c r="T24" s="5"/>
      <c r="U24" s="5"/>
      <c r="V24" s="9"/>
    </row>
    <row r="25" spans="1:22" x14ac:dyDescent="0.2">
      <c r="A25" s="5"/>
      <c r="B25" s="5"/>
      <c r="C25" s="5"/>
      <c r="D25" s="5"/>
      <c r="E25" s="5"/>
      <c r="F25" s="5"/>
      <c r="G25" s="5"/>
      <c r="H25" s="5"/>
      <c r="I25" s="5"/>
      <c r="J25" s="5"/>
      <c r="K25" s="5"/>
      <c r="L25" s="5"/>
      <c r="M25" s="5"/>
      <c r="N25" s="5"/>
      <c r="O25" s="5"/>
      <c r="P25" s="5"/>
      <c r="Q25" s="5"/>
      <c r="R25" s="5"/>
      <c r="S25" s="5"/>
      <c r="T25" s="5"/>
      <c r="U25" s="5"/>
      <c r="V25" s="9"/>
    </row>
    <row r="26" spans="1:22" x14ac:dyDescent="0.2">
      <c r="A26" s="5"/>
      <c r="B26" s="5"/>
      <c r="C26" s="5"/>
      <c r="D26" s="5"/>
      <c r="E26" s="5"/>
      <c r="F26" s="5"/>
      <c r="G26" s="5"/>
      <c r="H26" s="5"/>
      <c r="I26" s="5"/>
      <c r="J26" s="5"/>
      <c r="K26" s="5"/>
      <c r="L26" s="5"/>
      <c r="M26" s="5"/>
      <c r="N26" s="5"/>
      <c r="O26" s="5"/>
      <c r="P26" s="5"/>
      <c r="Q26" s="5"/>
      <c r="R26" s="5"/>
      <c r="S26" s="5"/>
      <c r="T26" s="5"/>
      <c r="U26" s="5"/>
      <c r="V26" s="9"/>
    </row>
    <row r="27" spans="1:22" x14ac:dyDescent="0.2">
      <c r="A27" s="5"/>
      <c r="B27" s="5"/>
      <c r="C27" s="5"/>
      <c r="D27" s="5"/>
      <c r="E27" s="5"/>
      <c r="F27" s="5"/>
      <c r="G27" s="5"/>
      <c r="H27" s="5"/>
      <c r="I27" s="5"/>
      <c r="J27" s="5"/>
      <c r="K27" s="5"/>
      <c r="L27" s="5"/>
      <c r="M27" s="5"/>
      <c r="N27" s="5"/>
      <c r="O27" s="5"/>
      <c r="P27" s="5"/>
      <c r="Q27" s="5"/>
      <c r="R27" s="5"/>
      <c r="S27" s="5"/>
      <c r="T27" s="5"/>
      <c r="U27" s="5"/>
      <c r="V27" s="9"/>
    </row>
    <row r="28" spans="1:22" x14ac:dyDescent="0.2">
      <c r="A28" s="5"/>
      <c r="B28" s="5"/>
      <c r="C28" s="5"/>
      <c r="D28" s="5"/>
      <c r="E28" s="5"/>
      <c r="F28" s="5"/>
      <c r="G28" s="5"/>
      <c r="H28" s="5"/>
      <c r="I28" s="5"/>
      <c r="J28" s="5"/>
      <c r="K28" s="5"/>
      <c r="L28" s="5"/>
      <c r="M28" s="5"/>
      <c r="N28" s="5"/>
      <c r="O28" s="5"/>
      <c r="P28" s="5"/>
      <c r="Q28" s="5"/>
      <c r="R28" s="5"/>
      <c r="S28" s="5"/>
      <c r="T28" s="5"/>
      <c r="U28" s="5"/>
      <c r="V28" s="9"/>
    </row>
    <row r="29" spans="1:22" x14ac:dyDescent="0.2">
      <c r="A29" s="5"/>
      <c r="B29" s="5"/>
      <c r="C29" s="5"/>
      <c r="D29" s="5"/>
      <c r="E29" s="5"/>
      <c r="F29" s="5"/>
      <c r="G29" s="5"/>
      <c r="H29" s="5"/>
      <c r="I29" s="5"/>
      <c r="J29" s="5"/>
      <c r="K29" s="5"/>
      <c r="L29" s="5"/>
      <c r="M29" s="5"/>
      <c r="N29" s="5"/>
      <c r="O29" s="5"/>
      <c r="P29" s="5"/>
      <c r="Q29" s="5"/>
      <c r="R29" s="5"/>
      <c r="S29" s="5"/>
      <c r="T29" s="5"/>
      <c r="U29" s="5"/>
      <c r="V29" s="9"/>
    </row>
    <row r="30" spans="1:22" x14ac:dyDescent="0.2">
      <c r="A30" s="5"/>
      <c r="B30" s="5"/>
      <c r="C30" s="5"/>
      <c r="D30" s="5"/>
      <c r="E30" s="5"/>
      <c r="F30" s="5"/>
      <c r="G30" s="5"/>
      <c r="H30" s="5"/>
      <c r="I30" s="5"/>
      <c r="J30" s="5"/>
      <c r="K30" s="5"/>
      <c r="L30" s="5"/>
      <c r="M30" s="5"/>
      <c r="N30" s="5"/>
      <c r="O30" s="5"/>
      <c r="P30" s="5"/>
      <c r="Q30" s="5"/>
      <c r="R30" s="5"/>
      <c r="S30" s="5"/>
      <c r="T30" s="5"/>
      <c r="U30" s="5"/>
      <c r="V30" s="9"/>
    </row>
    <row r="31" spans="1:22" x14ac:dyDescent="0.2">
      <c r="A31" s="5"/>
      <c r="B31" s="5"/>
      <c r="C31" s="5"/>
      <c r="D31" s="5"/>
      <c r="E31" s="5"/>
      <c r="F31" s="5"/>
      <c r="G31" s="5"/>
      <c r="H31" s="5"/>
      <c r="I31" s="5"/>
      <c r="J31" s="5"/>
      <c r="K31" s="5"/>
      <c r="L31" s="5"/>
      <c r="M31" s="5"/>
      <c r="N31" s="5"/>
      <c r="O31" s="5"/>
      <c r="P31" s="5"/>
      <c r="Q31" s="5"/>
      <c r="R31" s="5"/>
      <c r="S31" s="5"/>
      <c r="T31" s="5"/>
      <c r="U31" s="5"/>
      <c r="V31" s="9"/>
    </row>
    <row r="32" spans="1:22" x14ac:dyDescent="0.2">
      <c r="A32" s="5"/>
      <c r="B32" s="5"/>
      <c r="C32" s="5"/>
      <c r="D32" s="5"/>
      <c r="E32" s="5"/>
      <c r="F32" s="5"/>
      <c r="G32" s="5"/>
      <c r="H32" s="5"/>
      <c r="I32" s="5"/>
      <c r="J32" s="5"/>
      <c r="K32" s="5"/>
      <c r="L32" s="5"/>
      <c r="M32" s="5"/>
      <c r="N32" s="5"/>
      <c r="O32" s="5"/>
      <c r="P32" s="5"/>
      <c r="Q32" s="5"/>
      <c r="R32" s="5"/>
      <c r="S32" s="5"/>
      <c r="T32" s="5"/>
      <c r="U32" s="5"/>
      <c r="V32" s="9"/>
    </row>
    <row r="33" spans="1:22" x14ac:dyDescent="0.2">
      <c r="A33" s="5"/>
      <c r="B33" s="5"/>
      <c r="C33" s="5"/>
      <c r="D33" s="5"/>
      <c r="E33" s="5"/>
      <c r="F33" s="5"/>
      <c r="G33" s="5"/>
      <c r="H33" s="5"/>
      <c r="I33" s="5"/>
      <c r="J33" s="5"/>
      <c r="K33" s="5"/>
      <c r="L33" s="5"/>
      <c r="M33" s="5"/>
      <c r="N33" s="5"/>
      <c r="O33" s="5"/>
      <c r="P33" s="5"/>
      <c r="Q33" s="5"/>
      <c r="R33" s="5"/>
      <c r="S33" s="5"/>
      <c r="T33" s="5"/>
      <c r="U33" s="5"/>
      <c r="V33" s="9"/>
    </row>
    <row r="34" spans="1:22" x14ac:dyDescent="0.2">
      <c r="A34" s="5"/>
      <c r="B34" s="5"/>
      <c r="C34" s="5"/>
      <c r="D34" s="5"/>
      <c r="E34" s="5"/>
      <c r="F34" s="5"/>
      <c r="G34" s="5"/>
      <c r="H34" s="5"/>
      <c r="I34" s="5"/>
      <c r="J34" s="5"/>
      <c r="K34" s="5"/>
      <c r="L34" s="5"/>
      <c r="M34" s="5"/>
      <c r="N34" s="5"/>
      <c r="O34" s="5"/>
      <c r="P34" s="5"/>
      <c r="Q34" s="5"/>
      <c r="R34" s="5"/>
      <c r="S34" s="5"/>
      <c r="T34" s="5"/>
      <c r="U34" s="5"/>
      <c r="V34" s="9"/>
    </row>
    <row r="35" spans="1:22" x14ac:dyDescent="0.2">
      <c r="A35" s="5"/>
      <c r="B35" s="5"/>
      <c r="C35" s="5"/>
      <c r="D35" s="5"/>
      <c r="E35" s="5"/>
      <c r="F35" s="5"/>
      <c r="G35" s="5"/>
      <c r="H35" s="5"/>
      <c r="I35" s="5"/>
      <c r="J35" s="5"/>
      <c r="K35" s="5"/>
      <c r="L35" s="5"/>
      <c r="M35" s="5"/>
      <c r="N35" s="5"/>
      <c r="O35" s="5"/>
      <c r="P35" s="5"/>
      <c r="Q35" s="5"/>
      <c r="R35" s="5"/>
      <c r="S35" s="5"/>
      <c r="T35" s="5"/>
      <c r="U35" s="5"/>
      <c r="V35" s="9"/>
    </row>
    <row r="36" spans="1:22" x14ac:dyDescent="0.2">
      <c r="A36" s="5"/>
      <c r="B36" s="5"/>
      <c r="C36" s="5"/>
      <c r="D36" s="5"/>
      <c r="E36" s="5"/>
      <c r="F36" s="5"/>
      <c r="G36" s="5"/>
      <c r="H36" s="5"/>
      <c r="I36" s="5"/>
      <c r="J36" s="5"/>
      <c r="K36" s="5"/>
      <c r="L36" s="5"/>
      <c r="M36" s="5"/>
      <c r="N36" s="5"/>
      <c r="O36" s="5"/>
      <c r="P36" s="5"/>
      <c r="Q36" s="5"/>
      <c r="R36" s="5"/>
      <c r="S36" s="5"/>
      <c r="T36" s="5"/>
      <c r="U36" s="5"/>
      <c r="V36" s="9"/>
    </row>
  </sheetData>
  <sheetProtection password="D445" sheet="1" objects="1" scenarios="1"/>
  <scenarios current="38" show="38">
    <scenario name="FiveByFive" locked="1" count="26" user="rpontius" comment="Created by rpontius on 10/23/2001_x000a_Modified by rpontius on 10/23/2001">
      <inputCells r="C2" val="5"/>
      <inputCells r="D3" val="285"/>
      <inputCells r="E3" val="11"/>
      <inputCells r="F3" val="15"/>
      <inputCells r="G3" val="8"/>
      <inputCells r="H3" val="17"/>
      <inputCells r="D4" val="59"/>
      <inputCells r="E4" val="27"/>
      <inputCells r="F4" val="23"/>
      <inputCells r="G4" val="25"/>
      <inputCells r="H4" val="14"/>
      <inputCells r="D5" val="30"/>
      <inputCells r="E5" val="15"/>
      <inputCells r="F5" val="53"/>
      <inputCells r="G5" val="16"/>
      <inputCells r="H5" val="13"/>
      <inputCells r="D6" val="19"/>
      <inputCells r="E6" val="21"/>
      <inputCells r="F6" val="32"/>
      <inputCells r="G6" val="39"/>
      <inputCells r="H6" val="31"/>
      <inputCells r="D7" val="22"/>
      <inputCells r="E7" val="11"/>
      <inputCells r="F7" val="9"/>
      <inputCells r="G7" val="37"/>
      <inputCells r="H7" val="51"/>
    </scenario>
    <scenario name="TwoByTwo" locked="1" count="26" user="rpontius" comment="Created by rpontius on 10/23/2001">
      <inputCells r="C2" val="2"/>
      <inputCells r="D3" val="748"/>
      <inputCells r="E3" val="168"/>
      <inputCells r="F3" val=""/>
      <inputCells r="G3" val=""/>
      <inputCells r="H3" val=""/>
      <inputCells r="D4" val="193"/>
      <inputCells r="E4" val="92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Europe" locked="1" count="26" user="rpontius" comment="Created by rpontius on 10/23/2001">
      <inputCells r="C2" val="2"/>
      <inputCells r="D3" val="415"/>
      <inputCells r="E3" val="111"/>
      <inputCells r="F3" val=""/>
      <inputCells r="G3" val=""/>
      <inputCells r="H3" val=""/>
      <inputCells r="D4" val="66"/>
      <inputCells r="E4" val="1686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UK" locked="1" count="26" user="rpontius" comment="Created by rpontius on 10/23/2001">
      <inputCells r="C2" val="2"/>
      <inputCells r="D3" val="344"/>
      <inputCells r="E3" val="42"/>
      <inputCells r="F3" val=""/>
      <inputCells r="G3" val=""/>
      <inputCells r="H3" val=""/>
      <inputCells r="D4" val="98"/>
      <inputCells r="E4" val="245"/>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reland" locked="1" count="26" user="rpontius" comment="Created by rpontius on 10/23/2001">
      <inputCells r="C2" val="2"/>
      <inputCells r="D3" val="135"/>
      <inputCells r="E3" val="6"/>
      <inputCells r="F3" val=""/>
      <inputCells r="G3" val=""/>
      <inputCells r="H3" val=""/>
      <inputCells r="D4" val="45"/>
      <inputCells r="E4" val="4"/>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Norway" locked="1" count="26" user="rpontius" comment="Created by rpontius on 10/23/2001">
      <inputCells r="C2" val="2"/>
      <inputCells r="D3" val="68"/>
      <inputCells r="E3" val="16"/>
      <inputCells r="F3" val=""/>
      <inputCells r="G3" val=""/>
      <inputCells r="H3" val=""/>
      <inputCells r="D4" val="0"/>
      <inputCells r="E4" val="139"/>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NegativeKquantity" locked="1" count="26" user="rpontius" comment="Created by rpontius on 10/23/2001">
      <inputCells r="C2" val="2"/>
      <inputCells r="D3" val="2"/>
      <inputCells r="E3" val="20"/>
      <inputCells r="F3" val=""/>
      <inputCells r="G3" val=""/>
      <inputCells r="H3" val=""/>
      <inputCells r="D4" val="22"/>
      <inputCells r="E4" val="2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PositiveKquantity" locked="1" count="26" user="rpontius" comment="Created by rpontius on 10/23/2001">
      <inputCells r="C2" val="2"/>
      <inputCells r="D3" val="2"/>
      <inputCells r="E3" val="20"/>
      <inputCells r="F3" val=""/>
      <inputCells r="G3" val=""/>
      <inputCells r="H3" val=""/>
      <inputCells r="D4" val="21"/>
      <inputCells r="E4" val="2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terrible" locked="1" count="26" user="rpontius" comment="Created by rpontius on 10/28/2001">
      <inputCells r="C2" val="2"/>
      <inputCells r="D3" val="2"/>
      <inputCells r="E3" val="7"/>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llustration" locked="1" count="26" user="rpontius" comment="Created by rpontius on 12/12/2001">
      <inputCells r="C2" val="2"/>
      <inputCells r="D3" val="10"/>
      <inputCells r="E3" val="5"/>
      <inputCells r="F3" val=""/>
      <inputCells r="G3" val=""/>
      <inputCells r="H3" val=""/>
      <inputCells r="D4" val="20"/>
      <inputCells r="E4" val="6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llustration2" locked="1" count="26" user="rpontius" comment="Created by rpontius on 12/12/2001">
      <inputCells r="C2" val="2"/>
      <inputCells r="D3" val="40"/>
      <inputCells r="E3" val="30"/>
      <inputCells r="F3" val=""/>
      <inputCells r="G3" val=""/>
      <inputCells r="H3" val=""/>
      <inputCells r="D4" val="5"/>
      <inputCells r="E4" val="8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yrna1" locked="1" count="26" user="rpontius" comment="Created by rpontius on 12/16/2001">
      <inputCells r="C2" val="2"/>
      <inputCells r="D3" val="1803140"/>
      <inputCells r="E3" val="59186"/>
      <inputCells r="F3" val=""/>
      <inputCells r="G3" val=""/>
      <inputCells r="H3" val=""/>
      <inputCells r="D4" val="59185"/>
      <inputCells r="E4" val="191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RiddleAllDisagreementLocation1" locked="1" count="26" user="rpontius" comment="Created by rpontius on 12/8/2006">
      <inputCells r="C2" val="2"/>
      <inputCells r="D3" val="2"/>
      <inputCells r="E3" val="1"/>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AAG1" locked="1" count="26" user="rpontius" comment="Created by rpontius on 3/21/2007">
      <inputCells r="C2" val="9"/>
      <inputCells r="D3" val="14581"/>
      <inputCells r="E3" val="21"/>
      <inputCells r="F3" val="141"/>
      <inputCells r="G3" val="63"/>
      <inputCells r="H3" val="14"/>
      <inputCells r="D4" val="2"/>
      <inputCells r="E4" val="113"/>
      <inputCells r="F4" val="20"/>
      <inputCells r="G4" val="10"/>
      <inputCells r="H4" val="4"/>
      <inputCells r="D5" val="49"/>
      <inputCells r="E5" val="50"/>
      <inputCells r="F5" val="451"/>
      <inputCells r="G5" val="114"/>
      <inputCells r="H5" val="84"/>
      <inputCells r="D6" val="2"/>
      <inputCells r="E6" val="0"/>
      <inputCells r="F6" val="15"/>
      <inputCells r="G6" val="30"/>
      <inputCells r="H6" val="12"/>
      <inputCells r="D7" val="0"/>
      <inputCells r="E7" val="3"/>
      <inputCells r="F7" val="13"/>
      <inputCells r="G7" val="10"/>
      <inputCells r="H7" val="26"/>
    </scenario>
    <scenario name="16PixelExampleHighPercentCorrectLowKappa" locked="1" count="26" user="rpontius" comment="Created by rpontius on 6/8/2007">
      <inputCells r="C2" val="2"/>
      <inputCells r="D3" val="14"/>
      <inputCells r="E3" val="1"/>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16PixelExampleLowPercentCorrectHighKappa" locked="1" count="26" user="rpontius" comment="Created by rpontius on 6/8/2007">
      <inputCells r="C2" val="2"/>
      <inputCells r="D3" val="1"/>
      <inputCells r="E3" val="0"/>
      <inputCells r="F3" val=""/>
      <inputCells r="G3" val=""/>
      <inputCells r="H3" val=""/>
      <inputCells r="D4" val="12"/>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A" locked="1" count="26" user="rpontius" comment="Created by rpontius on 12/24/2007">
      <inputCells r="C2" val="2"/>
      <inputCells r="D3" val="1"/>
      <inputCells r="E3" val="3"/>
      <inputCells r="F3" val=""/>
      <inputCells r="G3" val=""/>
      <inputCells r="H3" val=""/>
      <inputCells r="D4" val="0"/>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B" locked="1" count="26" user="rpontius" comment="Created by rpontius on 12/24/2007">
      <inputCells r="C2" val="2"/>
      <inputCells r="D3" val="1"/>
      <inputCells r="E3" val="2"/>
      <inputCells r="F3" val=""/>
      <inputCells r="G3" val=""/>
      <inputCells r="H3" val=""/>
      <inputCells r="D4" val="0"/>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C" locked="1" count="26" user="rpontius" comment="Created by rpontius on 12/24/2007">
      <inputCells r="C2" val="2"/>
      <inputCells r="D3" val="0"/>
      <inputCells r="E3" val="3"/>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D" locked="1" count="26" user="rpontius" comment="Created by rpontius on 12/24/2007">
      <inputCells r="C2" val="2"/>
      <inputCells r="D3" val="1"/>
      <inputCells r="E3" val="1"/>
      <inputCells r="F3" val=""/>
      <inputCells r="G3" val=""/>
      <inputCells r="H3" val=""/>
      <inputCells r="D4" val="0"/>
      <inputCells r="E4" val="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E" locked="1" count="26" user="rpontius" comment="Created by rpontius on 12/24/2007">
      <inputCells r="C2" val="2"/>
      <inputCells r="D3" val="0"/>
      <inputCells r="E3" val="2"/>
      <inputCells r="F3" val=""/>
      <inputCells r="G3" val=""/>
      <inputCells r="H3" val=""/>
      <inputCells r="D4" val="1"/>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F" locked="1" count="26" user="rpontius" comment="Created by rpontius on 12/24/2007">
      <inputCells r="C2" val="2"/>
      <inputCells r="D3" val="1"/>
      <inputCells r="E3" val="0"/>
      <inputCells r="F3" val=""/>
      <inputCells r="G3" val=""/>
      <inputCells r="H3" val=""/>
      <inputCells r="D4" val="0"/>
      <inputCells r="E4" val="3"/>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G" locked="1" count="26" user="rpontius" comment="Created by rpontius on 12/24/2007_x000a_Modified by rpontius on 12/27/2007">
      <inputCells r="C2" val="2"/>
      <inputCells r="D3" val="0"/>
      <inputCells r="E3" val="1"/>
      <inputCells r="F3" val=""/>
      <inputCells r="G3" val=""/>
      <inputCells r="H3" val=""/>
      <inputCells r="D4" val="1"/>
      <inputCells r="E4" val="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H" locked="1" count="26" user="rpontius" comment="Created by rpontius on 12/24/2007">
      <inputCells r="C2" val="2"/>
      <inputCells r="D3" val="0"/>
      <inputCells r="E3" val="0"/>
      <inputCells r="F3" val=""/>
      <inputCells r="G3" val=""/>
      <inputCells r="H3" val=""/>
      <inputCells r="D4" val="1"/>
      <inputCells r="E4" val="3"/>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U" locked="1" count="26" user="rpontius" comment="Created by rpontius on 12/24/2007">
      <inputCells r="C2" val="2"/>
      <inputCells r="D3" val="0.5"/>
      <inputCells r="E3" val="1.5"/>
      <inputCells r="F3" val=""/>
      <inputCells r="G3" val=""/>
      <inputCells r="H3" val=""/>
      <inputCells r="D4" val="0.5"/>
      <inputCells r="E4" val="1.5"/>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PontiusShusasMceachern2004AEE" locked="1" count="26" user="rpontius" comment="Created by rpontius on 4/12/2008_x000a_Modified by rpontius on 4/12/2008">
      <inputCells r="C2" val="4"/>
      <inputCells r="D3" val="48.74"/>
      <inputCells r="E3" val="0.33"/>
      <inputCells r="F3" val="1.86"/>
      <inputCells r="G3" val="5"/>
      <inputCells r="H3" val=""/>
      <inputCells r="D4" val="0.48"/>
      <inputCells r="E4" val="1.72"/>
      <inputCells r="F4" val="0.11"/>
      <inputCells r="G4" val="0.47"/>
      <inputCells r="H4" val=""/>
      <inputCells r="D5" val="0"/>
      <inputCells r="E5" val="0"/>
      <inputCells r="F5" val="6.48"/>
      <inputCells r="G5" val="0.02"/>
      <inputCells r="H5" val=""/>
      <inputCells r="D6" val="0.59"/>
      <inputCells r="E6" val="0.73"/>
      <inputCells r="F6" val="0.48"/>
      <inputCells r="G6" val="32.99"/>
      <inputCells r="H6" val=""/>
      <inputCells r="D7" val=""/>
      <inputCells r="E7" val=""/>
      <inputCells r="F7" val=""/>
      <inputCells r="G7" val=""/>
      <inputCells r="H7" val=""/>
    </scenario>
    <scenario name="Karst1" locked="1" count="26" user="rpontius" comment="Created by rpontius on 1/30/2010">
      <inputCells r="C2" val="4"/>
      <inputCells r="D3" val="5124"/>
      <inputCells r="E3" val="446"/>
      <inputCells r="F3" val="27"/>
      <inputCells r="G3" val="0"/>
      <inputCells r="H3" val=""/>
      <inputCells r="D4" val="414"/>
      <inputCells r="E4" val="1533"/>
      <inputCells r="F4" val="359"/>
      <inputCells r="G4" val="0"/>
      <inputCells r="H4" val=""/>
      <inputCells r="D5" val="6"/>
      <inputCells r="E5" val="71"/>
      <inputCells r="F5" val="114"/>
      <inputCells r="G5" val="3"/>
      <inputCells r="H5" val=""/>
      <inputCells r="D6" val="0"/>
      <inputCells r="E6" val="0"/>
      <inputCells r="F6" val="0"/>
      <inputCells r="G6" val="0"/>
      <inputCells r="H6" val=""/>
      <inputCells r="D7" val=""/>
      <inputCells r="E7" val=""/>
      <inputCells r="F7" val=""/>
      <inputCells r="G7" val=""/>
      <inputCells r="H7" val=""/>
    </scenario>
    <scenario name="Karst2" locked="1" count="26" user="rpontius" comment="Created by rpontius on 1/30/2010">
      <inputCells r="C2" val="4"/>
      <inputCells r="D3" val="4904"/>
      <inputCells r="E3" val="617"/>
      <inputCells r="F3" val="22"/>
      <inputCells r="G3" val="0"/>
      <inputCells r="H3" val=""/>
      <inputCells r="D4" val="350"/>
      <inputCells r="E4" val="1413"/>
      <inputCells r="F4" val="286"/>
      <inputCells r="G4" val="1"/>
      <inputCells r="H4" val=""/>
      <inputCells r="D5" val="23"/>
      <inputCells r="E5" val="234"/>
      <inputCells r="F5" val="239"/>
      <inputCells r="G5" val="4"/>
      <inputCells r="H5" val=""/>
      <inputCells r="D6" val="0"/>
      <inputCells r="E6" val="1"/>
      <inputCells r="F6" val="3"/>
      <inputCells r="G6" val="0"/>
      <inputCells r="H6" val=""/>
      <inputCells r="D7" val=""/>
      <inputCells r="E7" val=""/>
      <inputCells r="F7" val=""/>
      <inputCells r="G7" val=""/>
      <inputCells r="H7" val=""/>
    </scenario>
    <scenario name="Shanghai1979-1989" locked="1" count="26" user="rpontius" comment="Created by rpontius on 6/25/2010">
      <inputCells r="C2" val="6"/>
      <inputCells r="D3" val="107.78"/>
      <inputCells r="E3" val="100.63"/>
      <inputCells r="F3" val="1.56"/>
      <inputCells r="G3" val="8.5"/>
      <inputCells r="H3" val="0.04"/>
      <inputCells r="D4" val="99.69"/>
      <inputCells r="E4" val="5572.08"/>
      <inputCells r="F4" val="6.57"/>
      <inputCells r="G4" val="121.95"/>
      <inputCells r="H4" val="12.09"/>
      <inputCells r="D5" val="34.2"/>
      <inputCells r="E5" val="83.92"/>
      <inputCells r="F5" val="72.19"/>
      <inputCells r="G5" val="0.59"/>
      <inputCells r="H5" val="0.02"/>
      <inputCells r="D6" val="11.23"/>
      <inputCells r="E6" val="0"/>
      <inputCells r="F6" val="0.48"/>
      <inputCells r="G6" val="117.17"/>
      <inputCells r="H6" val="0.96"/>
      <inputCells r="D7" val="0.45"/>
      <inputCells r="E7" val="0.79"/>
      <inputCells r="F7" val="0"/>
      <inputCells r="G7" val="5.73"/>
      <inputCells r="H7" val="2.26"/>
    </scenario>
    <scenario name="Shanghai1989-2000" locked="1" count="26" user="rpontius" comment="Created by rpontius on 6/25/2010">
      <inputCells r="C2" val="6"/>
      <inputCells r="D3" val="103.89"/>
      <inputCells r="E3" val="134.52"/>
      <inputCells r="F3" val="2.26"/>
      <inputCells r="G3" val="11.21"/>
      <inputCells r="H3" val="0.8"/>
      <inputCells r="D4" val="75.47"/>
      <inputCells r="E4" val="5083.4"/>
      <inputCells r="F4" val="1.87"/>
      <inputCells r="G4" val="566.11"/>
      <inputCells r="H4" val="14.82"/>
      <inputCells r="D5" val="1.82"/>
      <inputCells r="E5" val="73.78"/>
      <inputCells r="F5" val="0.31"/>
      <inputCells r="G5" val="3.65"/>
      <inputCells r="H5" val="0.04"/>
      <inputCells r="D6" val="9.77"/>
      <inputCells r="E6" val="0"/>
      <inputCells r="F6" val="0.05"/>
      <inputCells r="G6" val="240.37"/>
      <inputCells r="H6" val="1.73"/>
      <inputCells r="D7" val="0.37"/>
      <inputCells r="E7" val="3.32"/>
      <inputCells r="F7" val="0"/>
      <inputCells r="G7" val="3.47"/>
      <inputCells r="H7" val="8.38"/>
    </scenario>
    <scenario name="Ruelland et al. (2008) 1975a" locked="1" count="9" user="rpontius" comment="Created by rpontius on 11/14/2010_x000a_Modified by rpontius on 11/14/2010">
      <inputCells r="C2" val="6"/>
      <inputCells r="B3" val="map 1975"/>
      <inputCells r="D1" val="reference 1975"/>
      <inputCells r="D3" val="313"/>
      <inputCells r="D4" val="7"/>
      <inputCells r="D5" val="1"/>
      <inputCells r="D6" val="0"/>
      <inputCells r="D7" val="0"/>
      <inputCells r="D8" val="0"/>
    </scenario>
    <scenario name="Ruelland et al. (2008) 1975b" locked="1" count="30" user="rpontius" comment="Created by rpontius on 11/14/2010_x000a_Modified by rpontius on 11/14/2010">
      <inputCells r="E3" val="0"/>
      <inputCells r="F3" val="0"/>
      <inputCells r="G3" val="0"/>
      <inputCells r="H3" val="0"/>
      <inputCells r="I3" val="0"/>
      <inputCells r="E4" val="574"/>
      <inputCells r="F4" val="136"/>
      <inputCells r="G4" val="89"/>
      <inputCells r="H4" val="30"/>
      <inputCells r="I4" val="46"/>
      <inputCells r="E5" val="353"/>
      <inputCells r="F5" val="282"/>
      <inputCells r="G5" val="96"/>
      <inputCells r="H5" val="20"/>
      <inputCells r="I5" val="12"/>
      <inputCells r="E6" val="8"/>
      <inputCells r="F6" val="76"/>
      <inputCells r="G6" val="1051"/>
      <inputCells r="H6" val="211"/>
      <inputCells r="I6" val="42"/>
      <inputCells r="E7" val="0"/>
      <inputCells r="F7" val="4"/>
      <inputCells r="G7" val="100"/>
      <inputCells r="H7" val="908"/>
      <inputCells r="I7" val="129"/>
      <inputCells r="E8" val="6"/>
      <inputCells r="F8" val="9"/>
      <inputCells r="G8" val="40"/>
      <inputCells r="H8" val="142"/>
      <inputCells r="I8" val="1708"/>
    </scenario>
    <scenario name="Ruelland et al. (2008) 1985a" locked="1" count="9" user="rpontius" comment="Created by rpontius on 11/14/2010">
      <inputCells r="C2" val="6"/>
      <inputCells r="B3" val="map 1985"/>
      <inputCells r="D1" val="reference 1985"/>
      <inputCells r="D3" val="313"/>
      <inputCells r="D4" val="0"/>
      <inputCells r="D5" val="0"/>
      <inputCells r="D6" val="0"/>
      <inputCells r="D7" val="0"/>
      <inputCells r="D8" val="0"/>
    </scenario>
    <scenario name="Ruelland et al. (2008) 1985b" locked="1" count="30" user="rpontius" comment="Created by rpontius on 11/14/2010">
      <inputCells r="E3" val="19"/>
      <inputCells r="F3" val="0"/>
      <inputCells r="G3" val="0"/>
      <inputCells r="H3" val="0"/>
      <inputCells r="I3" val="0"/>
      <inputCells r="E4" val="556"/>
      <inputCells r="F4" val="270"/>
      <inputCells r="G4" val="10"/>
      <inputCells r="H4" val="0"/>
      <inputCells r="I4" val="0"/>
      <inputCells r="E5" val="136"/>
      <inputCells r="F5" val="296"/>
      <inputCells r="G5" val="68"/>
      <inputCells r="H5" val="17"/>
      <inputCells r="I5" val="1"/>
      <inputCells r="E6" val="115"/>
      <inputCells r="F6" val="191"/>
      <inputCells r="G6" val="984"/>
      <inputCells r="H6" val="203"/>
      <inputCells r="I6" val="66"/>
      <inputCells r="E7" val="2"/>
      <inputCells r="F7" val="7"/>
      <inputCells r="G7" val="262"/>
      <inputCells r="H7" val="822"/>
      <inputCells r="I7" val="178"/>
      <inputCells r="E8" val="54"/>
      <inputCells r="F8" val="0"/>
      <inputCells r="G8" val="64"/>
      <inputCells r="H8" val="99"/>
      <inputCells r="I8" val="1660"/>
    </scenario>
    <scenario name="Ruelland et al. (2008) 2000b" locked="1" count="30" user="rpontius" comment="Created by rpontius on 11/14/2010">
      <inputCells r="E3" val="29"/>
      <inputCells r="F3" val="1"/>
      <inputCells r="G3" val="0"/>
      <inputCells r="H3" val="0"/>
      <inputCells r="I3" val="0"/>
      <inputCells r="E4" val="576"/>
      <inputCells r="F4" val="370"/>
      <inputCells r="G4" val="2"/>
      <inputCells r="H4" val="0"/>
      <inputCells r="I4" val="0"/>
      <inputCells r="E5" val="131"/>
      <inputCells r="F5" val="331"/>
      <inputCells r="G5" val="101"/>
      <inputCells r="H5" val="2"/>
      <inputCells r="I5" val="0"/>
      <inputCells r="E6" val="83"/>
      <inputCells r="F6" val="62"/>
      <inputCells r="G6" val="1060"/>
      <inputCells r="H6" val="77"/>
      <inputCells r="I6" val="8"/>
      <inputCells r="E7" val="3"/>
      <inputCells r="F7" val="1"/>
      <inputCells r="G7" val="184"/>
      <inputCells r="H7" val="966"/>
      <inputCells r="I7" val="112"/>
      <inputCells r="E8" val="60"/>
      <inputCells r="F8" val="0"/>
      <inputCells r="G8" val="41"/>
      <inputCells r="H8" val="96"/>
      <inputCells r="I8" val="1785"/>
    </scenario>
    <scenario name="Ruelland et al. (2008) 2000a" locked="1" count="15" user="rpontius" comment="Created by rpontius on 11/14/2010_x000a_Modified by rpontius on 11/14/2010">
      <inputCells r="C2" val="6"/>
      <inputCells r="D1" val="reference 2000"/>
      <inputCells r="B3" val="map 2000"/>
      <inputCells r="C3" val="water"/>
      <inputCells r="D3" val="312"/>
      <inputCells r="C4" val="bare soil"/>
      <inputCells r="D4" val="1"/>
      <inputCells r="C5" val="sparse vegetation"/>
      <inputCells r="D5" val="0"/>
      <inputCells r="C6" val="shurblands"/>
      <inputCells r="D6" val="0"/>
      <inputCells r="C7" val="woodly savannahs"/>
      <inputCells r="D7" val="0"/>
      <inputCells r="C8" val="forests"/>
      <inputCells r="D8" val="0"/>
    </scenario>
    <scenario name="Wundram and Loffler (2008) supervised" locked="1" count="32" user="rpontius" comment="Created by rpontius on 11/14/2010_x000a_Modified by rpontius on 11/14/2010">
      <inputCells r="D1" val="reference"/>
      <inputCells r="B3" val="map"/>
      <inputCells r="C3" val="Lichen heath"/>
      <inputCells r="D3" val="89"/>
      <inputCells r="E3" val="3"/>
      <inputCells r="F3" val="7"/>
      <inputCells r="G3" val="0"/>
      <inputCells r="H3" val="1"/>
      <inputCells r="C4" val="Dwarf-shrub heath"/>
      <inputCells r="D4" val="11"/>
      <inputCells r="E4" val="16"/>
      <inputCells r="F4" val="10"/>
      <inputCells r="G4" val="1"/>
      <inputCells r="H4" val="0"/>
      <inputCells r="C5" val="Dwarf birch and willow shrubbery"/>
      <inputCells r="D5" val="2"/>
      <inputCells r="E5" val="14"/>
      <inputCells r="F5" val="60"/>
      <inputCells r="G5" val="2"/>
      <inputCells r="H5" val="0"/>
      <inputCells r="C6" val="Mire"/>
      <inputCells r="D6" val="1"/>
      <inputCells r="E6" val="9"/>
      <inputCells r="F6" val="7"/>
      <inputCells r="G6" val="5"/>
      <inputCells r="H6" val="0"/>
      <inputCells r="C7" val="Bedrock/boulder"/>
      <inputCells r="D7" val="20"/>
      <inputCells r="E7" val="1"/>
      <inputCells r="F7" val="2"/>
      <inputCells r="G7" val="0"/>
      <inputCells r="H7" val="4"/>
    </scenario>
    <scenario name="Wundram and Loffler (2008) unsupervised" locked="1" count="32" user="rpontius" comment="Created by rpontius on 11/14/2010">
      <inputCells r="D1" val="reference"/>
      <inputCells r="B3" val="map"/>
      <inputCells r="C3" val="Lichen heath"/>
      <inputCells r="D3" val="114"/>
      <inputCells r="E3" val="9"/>
      <inputCells r="F3" val="8"/>
      <inputCells r="G3" val="0"/>
      <inputCells r="H3" val="1"/>
      <inputCells r="C4" val="Dwarf-shrub heath"/>
      <inputCells r="D4" val="5"/>
      <inputCells r="E4" val="23"/>
      <inputCells r="F4" val="11"/>
      <inputCells r="G4" val="1"/>
      <inputCells r="H4" val="0"/>
      <inputCells r="C5" val="Dwarf birch and willow shrubbery"/>
      <inputCells r="D5" val="1"/>
      <inputCells r="E5" val="10"/>
      <inputCells r="F5" val="59"/>
      <inputCells r="G5" val="2"/>
      <inputCells r="H5" val="0"/>
      <inputCells r="C6" val="Mire"/>
      <inputCells r="D6" val="0"/>
      <inputCells r="E6" val="1"/>
      <inputCells r="F6" val="7"/>
      <inputCells r="G6" val="5"/>
      <inputCells r="H6" val="0"/>
      <inputCells r="C7" val="Bedrock/boulder"/>
      <inputCells r="D7" val="3"/>
      <inputCells r="E7" val="0"/>
      <inputCells r="F7" val="1"/>
      <inputCells r="G7" val="0"/>
      <inputCells r="H7" val="4"/>
    </scenario>
    <scenario name="Kalimantan01" locked="1" count="32" user="rpontius" comment="Created by rpontius on 1/26/2011_x000a_This shows the first file that Yan Gao sent Gil to compare 2000 to 2004 in Kalimantan.">
      <inputCells r="D1" val="2004"/>
      <inputCells r="B3" val="2000"/>
      <inputCells r="C3" val="river"/>
      <inputCells r="D3" val="43473"/>
      <inputCells r="E3" val="21"/>
      <inputCells r="F3" val="0"/>
      <inputCells r="G3" val="0"/>
      <inputCells r="H3" val="0"/>
      <inputCells r="C4" val="barren"/>
      <inputCells r="D4" val="9863"/>
      <inputCells r="E4" val="936488"/>
      <inputCells r="F4" val="7931"/>
      <inputCells r="G4" val="225694"/>
      <inputCells r="H4" val="157049"/>
      <inputCells r="C5" val="other"/>
      <inputCells r="D5" val="2"/>
      <inputCells r="E5" val="7775"/>
      <inputCells r="F5" val="1384"/>
      <inputCells r="G5" val="226"/>
      <inputCells r="H5" val="334"/>
      <inputCells r="C6" val="sparse vegetation"/>
      <inputCells r="D6" val="1032"/>
      <inputCells r="E6" val="184059"/>
      <inputCells r="F6" val="2858"/>
      <inputCells r="G6" val="128457"/>
      <inputCells r="H6" val="178938"/>
      <inputCells r="C7" val="dense vegetation"/>
      <inputCells r="D7" val="32"/>
      <inputCells r="E7" val="70938"/>
      <inputCells r="F7" val="87"/>
      <inputCells r="G7" val="53541"/>
      <inputCells r="H7" val="148283"/>
    </scenario>
  </scenarios>
  <phoneticPr fontId="0" type="noConversion"/>
  <pageMargins left="0.75" right="0.75" top="1" bottom="1" header="0.5" footer="0.5"/>
  <pageSetup scale="50" orientation="landscape" horizontalDpi="300" verticalDpi="300" r:id="rId1"/>
  <headerFooter alignWithMargins="0">
    <oddHeader>&amp;LRobert Gilmore Pontius Jr&amp;Crpontius@clarku.edu&amp;RClark University</oddHeader>
    <oddFooter>&amp;Lworkbook &amp;F, sheet &amp;A&amp;Cpage &amp;P of &amp;N&amp;R&amp;D, &amp;T</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ublished="0" codeName="Sheet4">
    <pageSetUpPr fitToPage="1"/>
  </sheetPr>
  <dimension ref="B1:U20"/>
  <sheetViews>
    <sheetView zoomScaleNormal="100" workbookViewId="0">
      <pane xSplit="3" ySplit="2" topLeftCell="D3" activePane="bottomRight" state="frozen"/>
      <selection pane="topRight" activeCell="C1" sqref="C1"/>
      <selection pane="bottomLeft" activeCell="A3" sqref="A3"/>
      <selection pane="bottomRight" activeCell="I20" sqref="I20"/>
    </sheetView>
  </sheetViews>
  <sheetFormatPr defaultColWidth="8.85546875" defaultRowHeight="12.75" x14ac:dyDescent="0.2"/>
  <cols>
    <col min="1" max="21" width="11.7109375" style="1" customWidth="1"/>
    <col min="22" max="16384" width="8.85546875" style="1"/>
  </cols>
  <sheetData>
    <row r="1" spans="2:21" x14ac:dyDescent="0.2">
      <c r="B1" s="3" t="str">
        <f>IF(PopulationCount!B1="","",PopulationCount!B1)</f>
        <v>Gondwe2018</v>
      </c>
      <c r="C1" s="3" t="str">
        <f>IF(PopulationCount!C1="","",PopulationCount!C1)</f>
        <v/>
      </c>
      <c r="D1" s="3">
        <f>IF(PopulationCount!D1="","",PopulationCount!D1)</f>
        <v>2018</v>
      </c>
      <c r="E1" s="3">
        <f>IF(PopulationCount!E1="","",PopulationCount!E1)</f>
        <v>2018</v>
      </c>
      <c r="F1" s="3">
        <f>IF(PopulationCount!F1="","",PopulationCount!F1)</f>
        <v>2018</v>
      </c>
      <c r="G1" s="3">
        <f>IF(PopulationCount!G1="","",PopulationCount!G1)</f>
        <v>2018</v>
      </c>
      <c r="H1" s="3">
        <f>IF(PopulationCount!H1="","",PopulationCount!H1)</f>
        <v>2018</v>
      </c>
      <c r="I1" s="3">
        <f>IF(PopulationCount!I1="","",PopulationCount!I1)</f>
        <v>2018</v>
      </c>
      <c r="J1" s="3" t="str">
        <f>IF(PopulationCount!J1="","",PopulationCount!J1)</f>
        <v/>
      </c>
      <c r="K1" s="3" t="str">
        <f>IF(PopulationCount!K1="","",PopulationCount!K1)</f>
        <v/>
      </c>
      <c r="L1" s="3" t="str">
        <f>IF(PopulationCount!L1="","",PopulationCount!L1)</f>
        <v/>
      </c>
      <c r="M1" s="3" t="str">
        <f>IF(PopulationCount!M1="","",PopulationCount!M1)</f>
        <v/>
      </c>
      <c r="N1" s="3" t="str">
        <f>IF(PopulationCount!N1="","",PopulationCount!N1)</f>
        <v/>
      </c>
      <c r="O1" s="3" t="str">
        <f>IF(PopulationCount!O1="","",PopulationCount!O1)</f>
        <v/>
      </c>
      <c r="P1" s="3" t="str">
        <f>IF(PopulationCount!P1="","",PopulationCount!P1)</f>
        <v/>
      </c>
      <c r="Q1" s="3" t="str">
        <f>IF(PopulationCount!Q1="","",PopulationCount!Q1)</f>
        <v/>
      </c>
      <c r="R1" s="3" t="str">
        <f>IF(PopulationCount!R1="","",PopulationCount!R1)</f>
        <v/>
      </c>
      <c r="S1" s="3" t="str">
        <f>IF(PopulationCount!S1="","",PopulationCount!S1)</f>
        <v/>
      </c>
      <c r="T1" s="3">
        <f>IF(PopulationCount!T1="","",PopulationCount!T1)</f>
        <v>1999</v>
      </c>
      <c r="U1" s="3" t="str">
        <f>IF(PopulationCount!U1="","",PopulationCount!U1)</f>
        <v/>
      </c>
    </row>
    <row r="2" spans="2:21" x14ac:dyDescent="0.2">
      <c r="B2" s="3" t="str">
        <f>IF(PopulationCount!B2="","",PopulationCount!B2)</f>
        <v/>
      </c>
      <c r="C2" s="3" t="str">
        <f>IF(PopulationCount!C2="","",PopulationCount!C2)</f>
        <v>Change</v>
      </c>
      <c r="D2" s="3" t="str">
        <f>IF(PopulationCount!D2="","",PopulationCount!D2)</f>
        <v>Grassland</v>
      </c>
      <c r="E2" s="3" t="str">
        <f>IF(PopulationCount!E2="","",PopulationCount!E2)</f>
        <v>Woodland</v>
      </c>
      <c r="F2" s="3" t="str">
        <f>IF(PopulationCount!F2="","",PopulationCount!F2)</f>
        <v>Agriculture</v>
      </c>
      <c r="G2" s="3" t="str">
        <f>IF(PopulationCount!G2="","",PopulationCount!G2)</f>
        <v>Plantation</v>
      </c>
      <c r="H2" s="3" t="str">
        <f>IF(PopulationCount!H2="","",PopulationCount!H2)</f>
        <v>Settlement</v>
      </c>
      <c r="I2" s="3" t="str">
        <f>IF(PopulationCount!I2="","",PopulationCount!I2)</f>
        <v>Wetland</v>
      </c>
      <c r="J2" s="3" t="str">
        <f>IF(PopulationCount!J2="","",PopulationCount!J2)</f>
        <v/>
      </c>
      <c r="K2" s="3" t="str">
        <f>IF(PopulationCount!K2="","",PopulationCount!K2)</f>
        <v/>
      </c>
      <c r="L2" s="3" t="str">
        <f>IF(PopulationCount!L2="","",PopulationCount!L2)</f>
        <v/>
      </c>
      <c r="M2" s="3" t="str">
        <f>IF(PopulationCount!M2="","",PopulationCount!M2)</f>
        <v/>
      </c>
      <c r="N2" s="3" t="str">
        <f>IF(PopulationCount!N2="","",PopulationCount!N2)</f>
        <v/>
      </c>
      <c r="O2" s="3" t="str">
        <f>IF(PopulationCount!O2="","",PopulationCount!O2)</f>
        <v/>
      </c>
      <c r="P2" s="3" t="str">
        <f>IF(PopulationCount!P2="","",PopulationCount!P2)</f>
        <v/>
      </c>
      <c r="Q2" s="3" t="str">
        <f>IF(PopulationCount!Q2="","",PopulationCount!Q2)</f>
        <v/>
      </c>
      <c r="R2" s="3" t="str">
        <f>IF(PopulationCount!R2="","",PopulationCount!R2)</f>
        <v/>
      </c>
      <c r="S2" s="3" t="str">
        <f>IF(PopulationCount!S2="","",PopulationCount!S2)</f>
        <v/>
      </c>
      <c r="T2" s="3" t="str">
        <f>IF(PopulationCount!T2="","",PopulationCount!T2)</f>
        <v>Total</v>
      </c>
      <c r="U2" s="3" t="str">
        <f>IF(PopulationCount!U2="","",PopulationCount!U2)</f>
        <v>Loss</v>
      </c>
    </row>
    <row r="3" spans="2:21" x14ac:dyDescent="0.2">
      <c r="B3" s="3">
        <f>IF(PopulationCount!B3="","",PopulationCount!B3)</f>
        <v>1999</v>
      </c>
      <c r="C3" s="3" t="str">
        <f>IF(PopulationCount!C3="","",PopulationCount!C3)</f>
        <v>Grassland</v>
      </c>
      <c r="D3" s="14">
        <f>IF(PopulationCount!D3="","",PopulationCount!D3/PopulationCount!$T$19)</f>
        <v>4.3894986998443741E-2</v>
      </c>
      <c r="E3" s="14">
        <f>IF(PopulationCount!E3="","",PopulationCount!E3/PopulationCount!$T$19)</f>
        <v>4.3686185403369784E-2</v>
      </c>
      <c r="F3" s="14">
        <f>IF(PopulationCount!F3="","",PopulationCount!F3/PopulationCount!$T$19)</f>
        <v>7.7326312734972341E-2</v>
      </c>
      <c r="G3" s="14">
        <f>IF(PopulationCount!G3="","",PopulationCount!G3/PopulationCount!$T$19)</f>
        <v>5.6796199820121599E-4</v>
      </c>
      <c r="H3" s="14">
        <f>IF(PopulationCount!H3="","",PopulationCount!H3/PopulationCount!$T$19)</f>
        <v>1.1919613475590332E-2</v>
      </c>
      <c r="I3" s="14">
        <f>IF(PopulationCount!I3="","",PopulationCount!I3/PopulationCount!$T$19)</f>
        <v>1.1549669032159381E-2</v>
      </c>
      <c r="J3" s="14" t="str">
        <f>IF(PopulationCount!J3="","",PopulationCount!J3/PopulationCount!$T$19)</f>
        <v/>
      </c>
      <c r="K3" s="14" t="str">
        <f>IF(PopulationCount!K3="","",PopulationCount!K3/PopulationCount!$T$19)</f>
        <v/>
      </c>
      <c r="L3" s="14" t="str">
        <f>IF(PopulationCount!L3="","",PopulationCount!L3/PopulationCount!$T$19)</f>
        <v/>
      </c>
      <c r="M3" s="14" t="str">
        <f>IF(PopulationCount!M3="","",PopulationCount!M3/PopulationCount!$T$19)</f>
        <v/>
      </c>
      <c r="N3" s="14" t="str">
        <f>IF(PopulationCount!N3="","",PopulationCount!N3/PopulationCount!$T$19)</f>
        <v/>
      </c>
      <c r="O3" s="14" t="str">
        <f>IF(PopulationCount!O3="","",PopulationCount!O3/PopulationCount!$T$19)</f>
        <v/>
      </c>
      <c r="P3" s="14" t="str">
        <f>IF(PopulationCount!P3="","",PopulationCount!P3/PopulationCount!$T$19)</f>
        <v/>
      </c>
      <c r="Q3" s="14" t="str">
        <f>IF(PopulationCount!Q3="","",PopulationCount!Q3/PopulationCount!$T$19)</f>
        <v/>
      </c>
      <c r="R3" s="14" t="str">
        <f>IF(PopulationCount!R3="","",PopulationCount!R3/PopulationCount!$T$19)</f>
        <v/>
      </c>
      <c r="S3" s="14" t="str">
        <f>IF(PopulationCount!S3="","",PopulationCount!S3/PopulationCount!$T$19)</f>
        <v/>
      </c>
      <c r="T3" s="14">
        <f>IF(PopulationCount!T3="","",PopulationCount!T3/PopulationCount!$T$19)</f>
        <v>0.18894472964273679</v>
      </c>
      <c r="U3" s="14">
        <f>IF(PopulationCount!U3="","",PopulationCount!U3/PopulationCount!$T$19)</f>
        <v>0.14504974264429304</v>
      </c>
    </row>
    <row r="4" spans="2:21" x14ac:dyDescent="0.2">
      <c r="B4" s="3">
        <f>IF(PopulationCount!B4="","",PopulationCount!B4)</f>
        <v>1999</v>
      </c>
      <c r="C4" s="3" t="str">
        <f>IF(PopulationCount!C4="","",PopulationCount!C4)</f>
        <v>Woodland</v>
      </c>
      <c r="D4" s="14">
        <f>IF(PopulationCount!D4="","",PopulationCount!D4/PopulationCount!$T$19)</f>
        <v>4.8612981751451394E-2</v>
      </c>
      <c r="E4" s="14">
        <f>IF(PopulationCount!E4="","",PopulationCount!E4/PopulationCount!$T$19)</f>
        <v>0.19416632535001152</v>
      </c>
      <c r="F4" s="14">
        <f>IF(PopulationCount!F4="","",PopulationCount!F4/PopulationCount!$T$19)</f>
        <v>6.0007769390055289E-2</v>
      </c>
      <c r="G4" s="14">
        <f>IF(PopulationCount!G4="","",PopulationCount!G4/PopulationCount!$T$19)</f>
        <v>1.0911420106490797E-2</v>
      </c>
      <c r="H4" s="14">
        <f>IF(PopulationCount!H4="","",PopulationCount!H4/PopulationCount!$T$19)</f>
        <v>6.820020804198375E-3</v>
      </c>
      <c r="I4" s="14">
        <f>IF(PopulationCount!I4="","",PopulationCount!I4/PopulationCount!$T$19)</f>
        <v>5.1471309175171315E-2</v>
      </c>
      <c r="J4" s="14" t="str">
        <f>IF(PopulationCount!J4="","",PopulationCount!J4/PopulationCount!$T$19)</f>
        <v/>
      </c>
      <c r="K4" s="14" t="str">
        <f>IF(PopulationCount!K4="","",PopulationCount!K4/PopulationCount!$T$19)</f>
        <v/>
      </c>
      <c r="L4" s="14" t="str">
        <f>IF(PopulationCount!L4="","",PopulationCount!L4/PopulationCount!$T$19)</f>
        <v/>
      </c>
      <c r="M4" s="14" t="str">
        <f>IF(PopulationCount!M4="","",PopulationCount!M4/PopulationCount!$T$19)</f>
        <v/>
      </c>
      <c r="N4" s="14" t="str">
        <f>IF(PopulationCount!N4="","",PopulationCount!N4/PopulationCount!$T$19)</f>
        <v/>
      </c>
      <c r="O4" s="14" t="str">
        <f>IF(PopulationCount!O4="","",PopulationCount!O4/PopulationCount!$T$19)</f>
        <v/>
      </c>
      <c r="P4" s="14" t="str">
        <f>IF(PopulationCount!P4="","",PopulationCount!P4/PopulationCount!$T$19)</f>
        <v/>
      </c>
      <c r="Q4" s="14" t="str">
        <f>IF(PopulationCount!Q4="","",PopulationCount!Q4/PopulationCount!$T$19)</f>
        <v/>
      </c>
      <c r="R4" s="14" t="str">
        <f>IF(PopulationCount!R4="","",PopulationCount!R4/PopulationCount!$T$19)</f>
        <v/>
      </c>
      <c r="S4" s="14" t="str">
        <f>IF(PopulationCount!S4="","",PopulationCount!S4/PopulationCount!$T$19)</f>
        <v/>
      </c>
      <c r="T4" s="14">
        <f>IF(PopulationCount!T4="","",PopulationCount!T4/PopulationCount!$T$19)</f>
        <v>0.37198982657737867</v>
      </c>
      <c r="U4" s="14">
        <f>IF(PopulationCount!U4="","",PopulationCount!U4/PopulationCount!$T$19)</f>
        <v>0.17782350122736718</v>
      </c>
    </row>
    <row r="5" spans="2:21" x14ac:dyDescent="0.2">
      <c r="B5" s="3">
        <f>IF(PopulationCount!B5="","",PopulationCount!B5)</f>
        <v>1999</v>
      </c>
      <c r="C5" s="3" t="str">
        <f>IF(PopulationCount!C5="","",PopulationCount!C5)</f>
        <v>Agriculture</v>
      </c>
      <c r="D5" s="14">
        <f>IF(PopulationCount!D5="","",PopulationCount!D5/PopulationCount!$T$19)</f>
        <v>2.203831510032269E-2</v>
      </c>
      <c r="E5" s="14">
        <f>IF(PopulationCount!E5="","",PopulationCount!E5/PopulationCount!$T$19)</f>
        <v>2.5153903660905599E-2</v>
      </c>
      <c r="F5" s="14">
        <f>IF(PopulationCount!F5="","",PopulationCount!F5/PopulationCount!$T$19)</f>
        <v>8.8006592877188664E-2</v>
      </c>
      <c r="G5" s="14">
        <f>IF(PopulationCount!G5="","",PopulationCount!G5/PopulationCount!$T$19)</f>
        <v>3.0006172680947807E-4</v>
      </c>
      <c r="H5" s="14">
        <f>IF(PopulationCount!H5="","",PopulationCount!H5/PopulationCount!$T$19)</f>
        <v>1.7446533277290899E-2</v>
      </c>
      <c r="I5" s="14">
        <f>IF(PopulationCount!I5="","",PopulationCount!I5/PopulationCount!$T$19)</f>
        <v>5.6872847348447015E-3</v>
      </c>
      <c r="J5" s="14" t="str">
        <f>IF(PopulationCount!J5="","",PopulationCount!J5/PopulationCount!$T$19)</f>
        <v/>
      </c>
      <c r="K5" s="14" t="str">
        <f>IF(PopulationCount!K5="","",PopulationCount!K5/PopulationCount!$T$19)</f>
        <v/>
      </c>
      <c r="L5" s="14" t="str">
        <f>IF(PopulationCount!L5="","",PopulationCount!L5/PopulationCount!$T$19)</f>
        <v/>
      </c>
      <c r="M5" s="14" t="str">
        <f>IF(PopulationCount!M5="","",PopulationCount!M5/PopulationCount!$T$19)</f>
        <v/>
      </c>
      <c r="N5" s="14" t="str">
        <f>IF(PopulationCount!N5="","",PopulationCount!N5/PopulationCount!$T$19)</f>
        <v/>
      </c>
      <c r="O5" s="14" t="str">
        <f>IF(PopulationCount!O5="","",PopulationCount!O5/PopulationCount!$T$19)</f>
        <v/>
      </c>
      <c r="P5" s="14" t="str">
        <f>IF(PopulationCount!P5="","",PopulationCount!P5/PopulationCount!$T$19)</f>
        <v/>
      </c>
      <c r="Q5" s="14" t="str">
        <f>IF(PopulationCount!Q5="","",PopulationCount!Q5/PopulationCount!$T$19)</f>
        <v/>
      </c>
      <c r="R5" s="14" t="str">
        <f>IF(PopulationCount!R5="","",PopulationCount!R5/PopulationCount!$T$19)</f>
        <v/>
      </c>
      <c r="S5" s="14" t="str">
        <f>IF(PopulationCount!S5="","",PopulationCount!S5/PopulationCount!$T$19)</f>
        <v/>
      </c>
      <c r="T5" s="14">
        <f>IF(PopulationCount!T5="","",PopulationCount!T5/PopulationCount!$T$19)</f>
        <v>0.15863269137736202</v>
      </c>
      <c r="U5" s="14">
        <f>IF(PopulationCount!U5="","",PopulationCount!U5/PopulationCount!$T$19)</f>
        <v>7.0626098500173373E-2</v>
      </c>
    </row>
    <row r="6" spans="2:21" x14ac:dyDescent="0.2">
      <c r="B6" s="3">
        <f>IF(PopulationCount!B6="","",PopulationCount!B6)</f>
        <v>1999</v>
      </c>
      <c r="C6" s="3" t="str">
        <f>IF(PopulationCount!C6="","",PopulationCount!C6)</f>
        <v>Plantation</v>
      </c>
      <c r="D6" s="14">
        <f>IF(PopulationCount!D6="","",PopulationCount!D6/PopulationCount!$T$19)</f>
        <v>1.0002845644355102E-3</v>
      </c>
      <c r="E6" s="14">
        <f>IF(PopulationCount!E6="","",PopulationCount!E6/PopulationCount!$T$19)</f>
        <v>6.9589015495521919E-3</v>
      </c>
      <c r="F6" s="14">
        <f>IF(PopulationCount!F6="","",PopulationCount!F6/PopulationCount!$T$19)</f>
        <v>1.3122819511284987E-3</v>
      </c>
      <c r="G6" s="14">
        <f>IF(PopulationCount!G6="","",PopulationCount!G6/PopulationCount!$T$19)</f>
        <v>2.9943939463919407E-3</v>
      </c>
      <c r="H6" s="14">
        <f>IF(PopulationCount!H6="","",PopulationCount!H6/PopulationCount!$T$19)</f>
        <v>1.5274594002999764E-4</v>
      </c>
      <c r="I6" s="14">
        <f>IF(PopulationCount!I6="","",PopulationCount!I6/PopulationCount!$T$19)</f>
        <v>2.1617043506082776E-3</v>
      </c>
      <c r="J6" s="14" t="str">
        <f>IF(PopulationCount!J6="","",PopulationCount!J6/PopulationCount!$T$19)</f>
        <v/>
      </c>
      <c r="K6" s="14" t="str">
        <f>IF(PopulationCount!K6="","",PopulationCount!K6/PopulationCount!$T$19)</f>
        <v/>
      </c>
      <c r="L6" s="14" t="str">
        <f>IF(PopulationCount!L6="","",PopulationCount!L6/PopulationCount!$T$19)</f>
        <v/>
      </c>
      <c r="M6" s="14" t="str">
        <f>IF(PopulationCount!M6="","",PopulationCount!M6/PopulationCount!$T$19)</f>
        <v/>
      </c>
      <c r="N6" s="14" t="str">
        <f>IF(PopulationCount!N6="","",PopulationCount!N6/PopulationCount!$T$19)</f>
        <v/>
      </c>
      <c r="O6" s="14" t="str">
        <f>IF(PopulationCount!O6="","",PopulationCount!O6/PopulationCount!$T$19)</f>
        <v/>
      </c>
      <c r="P6" s="14" t="str">
        <f>IF(PopulationCount!P6="","",PopulationCount!P6/PopulationCount!$T$19)</f>
        <v/>
      </c>
      <c r="Q6" s="14" t="str">
        <f>IF(PopulationCount!Q6="","",PopulationCount!Q6/PopulationCount!$T$19)</f>
        <v/>
      </c>
      <c r="R6" s="14" t="str">
        <f>IF(PopulationCount!R6="","",PopulationCount!R6/PopulationCount!$T$19)</f>
        <v/>
      </c>
      <c r="S6" s="14" t="str">
        <f>IF(PopulationCount!S6="","",PopulationCount!S6/PopulationCount!$T$19)</f>
        <v/>
      </c>
      <c r="T6" s="14">
        <f>IF(PopulationCount!T6="","",PopulationCount!T6/PopulationCount!$T$19)</f>
        <v>1.4580312302146417E-2</v>
      </c>
      <c r="U6" s="14">
        <f>IF(PopulationCount!U6="","",PopulationCount!U6/PopulationCount!$T$19)</f>
        <v>1.1585918355754477E-2</v>
      </c>
    </row>
    <row r="7" spans="2:21" x14ac:dyDescent="0.2">
      <c r="B7" s="3">
        <f>IF(PopulationCount!B7="","",PopulationCount!B7)</f>
        <v>1999</v>
      </c>
      <c r="C7" s="3" t="str">
        <f>IF(PopulationCount!C7="","",PopulationCount!C7)</f>
        <v>Settlement</v>
      </c>
      <c r="D7" s="14">
        <f>IF(PopulationCount!D7="","",PopulationCount!D7/PopulationCount!$T$19)</f>
        <v>5.9428832686057032E-3</v>
      </c>
      <c r="E7" s="14">
        <f>IF(PopulationCount!E7="","",PopulationCount!E7/PopulationCount!$T$19)</f>
        <v>5.3104839602729987E-3</v>
      </c>
      <c r="F7" s="14">
        <f>IF(PopulationCount!F7="","",PopulationCount!F7/PopulationCount!$T$19)</f>
        <v>2.0012090022666924E-2</v>
      </c>
      <c r="G7" s="14">
        <f>IF(PopulationCount!G7="","",PopulationCount!G7/PopulationCount!$T$19)</f>
        <v>1.2981269449024316E-4</v>
      </c>
      <c r="H7" s="14">
        <f>IF(PopulationCount!H7="","",PopulationCount!H7/PopulationCount!$T$19)</f>
        <v>1.015433319212901E-2</v>
      </c>
      <c r="I7" s="14">
        <f>IF(PopulationCount!I7="","",PopulationCount!I7/PopulationCount!$T$19)</f>
        <v>1.8943760756965804E-3</v>
      </c>
      <c r="J7" s="14" t="str">
        <f>IF(PopulationCount!J7="","",PopulationCount!J7/PopulationCount!$T$19)</f>
        <v/>
      </c>
      <c r="K7" s="14" t="str">
        <f>IF(PopulationCount!K7="","",PopulationCount!K7/PopulationCount!$T$19)</f>
        <v/>
      </c>
      <c r="L7" s="14" t="str">
        <f>IF(PopulationCount!L7="","",PopulationCount!L7/PopulationCount!$T$19)</f>
        <v/>
      </c>
      <c r="M7" s="14" t="str">
        <f>IF(PopulationCount!M7="","",PopulationCount!M7/PopulationCount!$T$19)</f>
        <v/>
      </c>
      <c r="N7" s="14" t="str">
        <f>IF(PopulationCount!N7="","",PopulationCount!N7/PopulationCount!$T$19)</f>
        <v/>
      </c>
      <c r="O7" s="14" t="str">
        <f>IF(PopulationCount!O7="","",PopulationCount!O7/PopulationCount!$T$19)</f>
        <v/>
      </c>
      <c r="P7" s="14" t="str">
        <f>IF(PopulationCount!P7="","",PopulationCount!P7/PopulationCount!$T$19)</f>
        <v/>
      </c>
      <c r="Q7" s="14" t="str">
        <f>IF(PopulationCount!Q7="","",PopulationCount!Q7/PopulationCount!$T$19)</f>
        <v/>
      </c>
      <c r="R7" s="14" t="str">
        <f>IF(PopulationCount!R7="","",PopulationCount!R7/PopulationCount!$T$19)</f>
        <v/>
      </c>
      <c r="S7" s="14" t="str">
        <f>IF(PopulationCount!S7="","",PopulationCount!S7/PopulationCount!$T$19)</f>
        <v/>
      </c>
      <c r="T7" s="14">
        <f>IF(PopulationCount!T7="","",PopulationCount!T7/PopulationCount!$T$19)</f>
        <v>4.3443979213861464E-2</v>
      </c>
      <c r="U7" s="14">
        <f>IF(PopulationCount!U7="","",PopulationCount!U7/PopulationCount!$T$19)</f>
        <v>3.3289646021732448E-2</v>
      </c>
    </row>
    <row r="8" spans="2:21" x14ac:dyDescent="0.2">
      <c r="B8" s="3">
        <f>IF(PopulationCount!B8="","",PopulationCount!B8)</f>
        <v>1999</v>
      </c>
      <c r="C8" s="3" t="str">
        <f>IF(PopulationCount!C8="","",PopulationCount!C8)</f>
        <v>Wetland</v>
      </c>
      <c r="D8" s="14">
        <f>IF(PopulationCount!D8="","",PopulationCount!D8/PopulationCount!$T$19)</f>
        <v>2.0360100307743258E-3</v>
      </c>
      <c r="E8" s="14">
        <f>IF(PopulationCount!E8="","",PopulationCount!E8/PopulationCount!$T$19)</f>
        <v>1.2208242899418735E-2</v>
      </c>
      <c r="F8" s="14">
        <f>IF(PopulationCount!F8="","",PopulationCount!F8/PopulationCount!$T$19)</f>
        <v>7.6919417318930781E-3</v>
      </c>
      <c r="G8" s="14">
        <f>IF(PopulationCount!G8="","",PopulationCount!G8/PopulationCount!$T$19)</f>
        <v>1.0538691946856981E-3</v>
      </c>
      <c r="H8" s="14">
        <f>IF(PopulationCount!H8="","",PopulationCount!H8/PopulationCount!$T$19)</f>
        <v>4.6101390967312245E-4</v>
      </c>
      <c r="I8" s="14">
        <f>IF(PopulationCount!I8="","",PopulationCount!I8/PopulationCount!$T$19)</f>
        <v>0.19895738312006966</v>
      </c>
      <c r="J8" s="14" t="str">
        <f>IF(PopulationCount!J8="","",PopulationCount!J8/PopulationCount!$T$19)</f>
        <v/>
      </c>
      <c r="K8" s="14" t="str">
        <f>IF(PopulationCount!K8="","",PopulationCount!K8/PopulationCount!$T$19)</f>
        <v/>
      </c>
      <c r="L8" s="14" t="str">
        <f>IF(PopulationCount!L8="","",PopulationCount!L8/PopulationCount!$T$19)</f>
        <v/>
      </c>
      <c r="M8" s="14" t="str">
        <f>IF(PopulationCount!M8="","",PopulationCount!M8/PopulationCount!$T$19)</f>
        <v/>
      </c>
      <c r="N8" s="14" t="str">
        <f>IF(PopulationCount!N8="","",PopulationCount!N8/PopulationCount!$T$19)</f>
        <v/>
      </c>
      <c r="O8" s="14" t="str">
        <f>IF(PopulationCount!O8="","",PopulationCount!O8/PopulationCount!$T$19)</f>
        <v/>
      </c>
      <c r="P8" s="14" t="str">
        <f>IF(PopulationCount!P8="","",PopulationCount!P8/PopulationCount!$T$19)</f>
        <v/>
      </c>
      <c r="Q8" s="14" t="str">
        <f>IF(PopulationCount!Q8="","",PopulationCount!Q8/PopulationCount!$T$19)</f>
        <v/>
      </c>
      <c r="R8" s="14" t="str">
        <f>IF(PopulationCount!R8="","",PopulationCount!R8/PopulationCount!$T$19)</f>
        <v/>
      </c>
      <c r="S8" s="14" t="str">
        <f>IF(PopulationCount!S8="","",PopulationCount!S8/PopulationCount!$T$19)</f>
        <v/>
      </c>
      <c r="T8" s="14">
        <f>IF(PopulationCount!T8="","",PopulationCount!T8/PopulationCount!$T$19)</f>
        <v>0.22240846088651461</v>
      </c>
      <c r="U8" s="14">
        <f>IF(PopulationCount!U8="","",PopulationCount!U8/PopulationCount!$T$19)</f>
        <v>2.345107776644496E-2</v>
      </c>
    </row>
    <row r="9" spans="2:21" x14ac:dyDescent="0.2">
      <c r="B9" s="3" t="str">
        <f>IF(PopulationCount!B9="","",PopulationCount!B9)</f>
        <v/>
      </c>
      <c r="C9" s="3" t="str">
        <f>IF(PopulationCount!C9="","",PopulationCount!C9)</f>
        <v/>
      </c>
      <c r="D9" s="14" t="str">
        <f>IF(PopulationCount!D9="","",PopulationCount!D9/PopulationCount!$T$19)</f>
        <v/>
      </c>
      <c r="E9" s="14" t="str">
        <f>IF(PopulationCount!E9="","",PopulationCount!E9/PopulationCount!$T$19)</f>
        <v/>
      </c>
      <c r="F9" s="14" t="str">
        <f>IF(PopulationCount!F9="","",PopulationCount!F9/PopulationCount!$T$19)</f>
        <v/>
      </c>
      <c r="G9" s="14" t="str">
        <f>IF(PopulationCount!G9="","",PopulationCount!G9/PopulationCount!$T$19)</f>
        <v/>
      </c>
      <c r="H9" s="14" t="str">
        <f>IF(PopulationCount!H9="","",PopulationCount!H9/PopulationCount!$T$19)</f>
        <v/>
      </c>
      <c r="I9" s="14" t="str">
        <f>IF(PopulationCount!I9="","",PopulationCount!I9/PopulationCount!$T$19)</f>
        <v/>
      </c>
      <c r="J9" s="14" t="str">
        <f>IF(PopulationCount!J9="","",PopulationCount!J9/PopulationCount!$T$19)</f>
        <v/>
      </c>
      <c r="K9" s="14" t="str">
        <f>IF(PopulationCount!K9="","",PopulationCount!K9/PopulationCount!$T$19)</f>
        <v/>
      </c>
      <c r="L9" s="14" t="str">
        <f>IF(PopulationCount!L9="","",PopulationCount!L9/PopulationCount!$T$19)</f>
        <v/>
      </c>
      <c r="M9" s="14" t="str">
        <f>IF(PopulationCount!M9="","",PopulationCount!M9/PopulationCount!$T$19)</f>
        <v/>
      </c>
      <c r="N9" s="14" t="str">
        <f>IF(PopulationCount!N9="","",PopulationCount!N9/PopulationCount!$T$19)</f>
        <v/>
      </c>
      <c r="O9" s="14" t="str">
        <f>IF(PopulationCount!O9="","",PopulationCount!O9/PopulationCount!$T$19)</f>
        <v/>
      </c>
      <c r="P9" s="14" t="str">
        <f>IF(PopulationCount!P9="","",PopulationCount!P9/PopulationCount!$T$19)</f>
        <v/>
      </c>
      <c r="Q9" s="14" t="str">
        <f>IF(PopulationCount!Q9="","",PopulationCount!Q9/PopulationCount!$T$19)</f>
        <v/>
      </c>
      <c r="R9" s="14" t="str">
        <f>IF(PopulationCount!R9="","",PopulationCount!R9/PopulationCount!$T$19)</f>
        <v/>
      </c>
      <c r="S9" s="14" t="str">
        <f>IF(PopulationCount!S9="","",PopulationCount!S9/PopulationCount!$T$19)</f>
        <v/>
      </c>
      <c r="T9" s="14">
        <f>IF(PopulationCount!T9="","",PopulationCount!T9/PopulationCount!$T$19)</f>
        <v>0</v>
      </c>
      <c r="U9" s="14" t="str">
        <f>IF(PopulationCount!U9="","",PopulationCount!U9/PopulationCount!$T$19)</f>
        <v/>
      </c>
    </row>
    <row r="10" spans="2:21" x14ac:dyDescent="0.2">
      <c r="B10" s="3" t="str">
        <f>IF(PopulationCount!B10="","",PopulationCount!B10)</f>
        <v/>
      </c>
      <c r="C10" s="3" t="str">
        <f>IF(PopulationCount!C10="","",PopulationCount!C10)</f>
        <v/>
      </c>
      <c r="D10" s="14" t="str">
        <f>IF(PopulationCount!D10="","",PopulationCount!D10/PopulationCount!$T$19)</f>
        <v/>
      </c>
      <c r="E10" s="14" t="str">
        <f>IF(PopulationCount!E10="","",PopulationCount!E10/PopulationCount!$T$19)</f>
        <v/>
      </c>
      <c r="F10" s="14" t="str">
        <f>IF(PopulationCount!F10="","",PopulationCount!F10/PopulationCount!$T$19)</f>
        <v/>
      </c>
      <c r="G10" s="14" t="str">
        <f>IF(PopulationCount!G10="","",PopulationCount!G10/PopulationCount!$T$19)</f>
        <v/>
      </c>
      <c r="H10" s="14" t="str">
        <f>IF(PopulationCount!H10="","",PopulationCount!H10/PopulationCount!$T$19)</f>
        <v/>
      </c>
      <c r="I10" s="14" t="str">
        <f>IF(PopulationCount!I10="","",PopulationCount!I10/PopulationCount!$T$19)</f>
        <v/>
      </c>
      <c r="J10" s="14" t="str">
        <f>IF(PopulationCount!J10="","",PopulationCount!J10/PopulationCount!$T$19)</f>
        <v/>
      </c>
      <c r="K10" s="14" t="str">
        <f>IF(PopulationCount!K10="","",PopulationCount!K10/PopulationCount!$T$19)</f>
        <v/>
      </c>
      <c r="L10" s="14" t="str">
        <f>IF(PopulationCount!L10="","",PopulationCount!L10/PopulationCount!$T$19)</f>
        <v/>
      </c>
      <c r="M10" s="14" t="str">
        <f>IF(PopulationCount!M10="","",PopulationCount!M10/PopulationCount!$T$19)</f>
        <v/>
      </c>
      <c r="N10" s="14" t="str">
        <f>IF(PopulationCount!N10="","",PopulationCount!N10/PopulationCount!$T$19)</f>
        <v/>
      </c>
      <c r="O10" s="14" t="str">
        <f>IF(PopulationCount!O10="","",PopulationCount!O10/PopulationCount!$T$19)</f>
        <v/>
      </c>
      <c r="P10" s="14" t="str">
        <f>IF(PopulationCount!P10="","",PopulationCount!P10/PopulationCount!$T$19)</f>
        <v/>
      </c>
      <c r="Q10" s="14" t="str">
        <f>IF(PopulationCount!Q10="","",PopulationCount!Q10/PopulationCount!$T$19)</f>
        <v/>
      </c>
      <c r="R10" s="14" t="str">
        <f>IF(PopulationCount!R10="","",PopulationCount!R10/PopulationCount!$T$19)</f>
        <v/>
      </c>
      <c r="S10" s="14" t="str">
        <f>IF(PopulationCount!S10="","",PopulationCount!S10/PopulationCount!$T$19)</f>
        <v/>
      </c>
      <c r="T10" s="14">
        <f>IF(PopulationCount!T10="","",PopulationCount!T10/PopulationCount!$T$19)</f>
        <v>0</v>
      </c>
      <c r="U10" s="14" t="str">
        <f>IF(PopulationCount!U10="","",PopulationCount!U10/PopulationCount!$T$19)</f>
        <v/>
      </c>
    </row>
    <row r="11" spans="2:21" x14ac:dyDescent="0.2">
      <c r="B11" s="3" t="str">
        <f>IF(PopulationCount!B11="","",PopulationCount!B11)</f>
        <v/>
      </c>
      <c r="C11" s="3" t="str">
        <f>IF(PopulationCount!C11="","",PopulationCount!C11)</f>
        <v/>
      </c>
      <c r="D11" s="14" t="str">
        <f>IF(PopulationCount!D11="","",PopulationCount!D11/PopulationCount!$T$19)</f>
        <v/>
      </c>
      <c r="E11" s="14" t="str">
        <f>IF(PopulationCount!E11="","",PopulationCount!E11/PopulationCount!$T$19)</f>
        <v/>
      </c>
      <c r="F11" s="14" t="str">
        <f>IF(PopulationCount!F11="","",PopulationCount!F11/PopulationCount!$T$19)</f>
        <v/>
      </c>
      <c r="G11" s="14" t="str">
        <f>IF(PopulationCount!G11="","",PopulationCount!G11/PopulationCount!$T$19)</f>
        <v/>
      </c>
      <c r="H11" s="14" t="str">
        <f>IF(PopulationCount!H11="","",PopulationCount!H11/PopulationCount!$T$19)</f>
        <v/>
      </c>
      <c r="I11" s="14" t="str">
        <f>IF(PopulationCount!I11="","",PopulationCount!I11/PopulationCount!$T$19)</f>
        <v/>
      </c>
      <c r="J11" s="14" t="str">
        <f>IF(PopulationCount!J11="","",PopulationCount!J11/PopulationCount!$T$19)</f>
        <v/>
      </c>
      <c r="K11" s="14" t="str">
        <f>IF(PopulationCount!K11="","",PopulationCount!K11/PopulationCount!$T$19)</f>
        <v/>
      </c>
      <c r="L11" s="14" t="str">
        <f>IF(PopulationCount!L11="","",PopulationCount!L11/PopulationCount!$T$19)</f>
        <v/>
      </c>
      <c r="M11" s="14" t="str">
        <f>IF(PopulationCount!M11="","",PopulationCount!M11/PopulationCount!$T$19)</f>
        <v/>
      </c>
      <c r="N11" s="14" t="str">
        <f>IF(PopulationCount!N11="","",PopulationCount!N11/PopulationCount!$T$19)</f>
        <v/>
      </c>
      <c r="O11" s="14" t="str">
        <f>IF(PopulationCount!O11="","",PopulationCount!O11/PopulationCount!$T$19)</f>
        <v/>
      </c>
      <c r="P11" s="14" t="str">
        <f>IF(PopulationCount!P11="","",PopulationCount!P11/PopulationCount!$T$19)</f>
        <v/>
      </c>
      <c r="Q11" s="14" t="str">
        <f>IF(PopulationCount!Q11="","",PopulationCount!Q11/PopulationCount!$T$19)</f>
        <v/>
      </c>
      <c r="R11" s="14" t="str">
        <f>IF(PopulationCount!R11="","",PopulationCount!R11/PopulationCount!$T$19)</f>
        <v/>
      </c>
      <c r="S11" s="14" t="str">
        <f>IF(PopulationCount!S11="","",PopulationCount!S11/PopulationCount!$T$19)</f>
        <v/>
      </c>
      <c r="T11" s="14">
        <f>IF(PopulationCount!T11="","",PopulationCount!T11/PopulationCount!$T$19)</f>
        <v>0</v>
      </c>
      <c r="U11" s="14" t="str">
        <f>IF(PopulationCount!U11="","",PopulationCount!U11/PopulationCount!$T$19)</f>
        <v/>
      </c>
    </row>
    <row r="12" spans="2:21" x14ac:dyDescent="0.2">
      <c r="B12" s="3" t="str">
        <f>IF(PopulationCount!B12="","",PopulationCount!B12)</f>
        <v/>
      </c>
      <c r="C12" s="3" t="str">
        <f>IF(PopulationCount!C12="","",PopulationCount!C12)</f>
        <v/>
      </c>
      <c r="D12" s="14" t="str">
        <f>IF(PopulationCount!D12="","",PopulationCount!D12/PopulationCount!$T$19)</f>
        <v/>
      </c>
      <c r="E12" s="14" t="str">
        <f>IF(PopulationCount!E12="","",PopulationCount!E12/PopulationCount!$T$19)</f>
        <v/>
      </c>
      <c r="F12" s="14" t="str">
        <f>IF(PopulationCount!F12="","",PopulationCount!F12/PopulationCount!$T$19)</f>
        <v/>
      </c>
      <c r="G12" s="14" t="str">
        <f>IF(PopulationCount!G12="","",PopulationCount!G12/PopulationCount!$T$19)</f>
        <v/>
      </c>
      <c r="H12" s="14" t="str">
        <f>IF(PopulationCount!H12="","",PopulationCount!H12/PopulationCount!$T$19)</f>
        <v/>
      </c>
      <c r="I12" s="14" t="str">
        <f>IF(PopulationCount!I12="","",PopulationCount!I12/PopulationCount!$T$19)</f>
        <v/>
      </c>
      <c r="J12" s="14" t="str">
        <f>IF(PopulationCount!J12="","",PopulationCount!J12/PopulationCount!$T$19)</f>
        <v/>
      </c>
      <c r="K12" s="14" t="str">
        <f>IF(PopulationCount!K12="","",PopulationCount!K12/PopulationCount!$T$19)</f>
        <v/>
      </c>
      <c r="L12" s="14" t="str">
        <f>IF(PopulationCount!L12="","",PopulationCount!L12/PopulationCount!$T$19)</f>
        <v/>
      </c>
      <c r="M12" s="14" t="str">
        <f>IF(PopulationCount!M12="","",PopulationCount!M12/PopulationCount!$T$19)</f>
        <v/>
      </c>
      <c r="N12" s="14" t="str">
        <f>IF(PopulationCount!N12="","",PopulationCount!N12/PopulationCount!$T$19)</f>
        <v/>
      </c>
      <c r="O12" s="14" t="str">
        <f>IF(PopulationCount!O12="","",PopulationCount!O12/PopulationCount!$T$19)</f>
        <v/>
      </c>
      <c r="P12" s="14" t="str">
        <f>IF(PopulationCount!P12="","",PopulationCount!P12/PopulationCount!$T$19)</f>
        <v/>
      </c>
      <c r="Q12" s="14" t="str">
        <f>IF(PopulationCount!Q12="","",PopulationCount!Q12/PopulationCount!$T$19)</f>
        <v/>
      </c>
      <c r="R12" s="14" t="str">
        <f>IF(PopulationCount!R12="","",PopulationCount!R12/PopulationCount!$T$19)</f>
        <v/>
      </c>
      <c r="S12" s="14" t="str">
        <f>IF(PopulationCount!S12="","",PopulationCount!S12/PopulationCount!$T$19)</f>
        <v/>
      </c>
      <c r="T12" s="14">
        <f>IF(PopulationCount!T12="","",PopulationCount!T12/PopulationCount!$T$19)</f>
        <v>0</v>
      </c>
      <c r="U12" s="14" t="str">
        <f>IF(PopulationCount!U12="","",PopulationCount!U12/PopulationCount!$T$19)</f>
        <v/>
      </c>
    </row>
    <row r="13" spans="2:21" x14ac:dyDescent="0.2">
      <c r="B13" s="3" t="str">
        <f>IF(PopulationCount!B13="","",PopulationCount!B13)</f>
        <v/>
      </c>
      <c r="C13" s="3" t="str">
        <f>IF(PopulationCount!C13="","",PopulationCount!C13)</f>
        <v/>
      </c>
      <c r="D13" s="14" t="str">
        <f>IF(PopulationCount!D13="","",PopulationCount!D13/PopulationCount!$T$19)</f>
        <v/>
      </c>
      <c r="E13" s="14" t="str">
        <f>IF(PopulationCount!E13="","",PopulationCount!E13/PopulationCount!$T$19)</f>
        <v/>
      </c>
      <c r="F13" s="14" t="str">
        <f>IF(PopulationCount!F13="","",PopulationCount!F13/PopulationCount!$T$19)</f>
        <v/>
      </c>
      <c r="G13" s="14" t="str">
        <f>IF(PopulationCount!G13="","",PopulationCount!G13/PopulationCount!$T$19)</f>
        <v/>
      </c>
      <c r="H13" s="14" t="str">
        <f>IF(PopulationCount!H13="","",PopulationCount!H13/PopulationCount!$T$19)</f>
        <v/>
      </c>
      <c r="I13" s="14" t="str">
        <f>IF(PopulationCount!I13="","",PopulationCount!I13/PopulationCount!$T$19)</f>
        <v/>
      </c>
      <c r="J13" s="14" t="str">
        <f>IF(PopulationCount!J13="","",PopulationCount!J13/PopulationCount!$T$19)</f>
        <v/>
      </c>
      <c r="K13" s="14" t="str">
        <f>IF(PopulationCount!K13="","",PopulationCount!K13/PopulationCount!$T$19)</f>
        <v/>
      </c>
      <c r="L13" s="14" t="str">
        <f>IF(PopulationCount!L13="","",PopulationCount!L13/PopulationCount!$T$19)</f>
        <v/>
      </c>
      <c r="M13" s="14" t="str">
        <f>IF(PopulationCount!M13="","",PopulationCount!M13/PopulationCount!$T$19)</f>
        <v/>
      </c>
      <c r="N13" s="14" t="str">
        <f>IF(PopulationCount!N13="","",PopulationCount!N13/PopulationCount!$T$19)</f>
        <v/>
      </c>
      <c r="O13" s="14" t="str">
        <f>IF(PopulationCount!O13="","",PopulationCount!O13/PopulationCount!$T$19)</f>
        <v/>
      </c>
      <c r="P13" s="14" t="str">
        <f>IF(PopulationCount!P13="","",PopulationCount!P13/PopulationCount!$T$19)</f>
        <v/>
      </c>
      <c r="Q13" s="14" t="str">
        <f>IF(PopulationCount!Q13="","",PopulationCount!Q13/PopulationCount!$T$19)</f>
        <v/>
      </c>
      <c r="R13" s="14" t="str">
        <f>IF(PopulationCount!R13="","",PopulationCount!R13/PopulationCount!$T$19)</f>
        <v/>
      </c>
      <c r="S13" s="14" t="str">
        <f>IF(PopulationCount!S13="","",PopulationCount!S13/PopulationCount!$T$19)</f>
        <v/>
      </c>
      <c r="T13" s="14">
        <f>IF(PopulationCount!T13="","",PopulationCount!T13/PopulationCount!$T$19)</f>
        <v>0</v>
      </c>
      <c r="U13" s="14" t="str">
        <f>IF(PopulationCount!U13="","",PopulationCount!U13/PopulationCount!$T$19)</f>
        <v/>
      </c>
    </row>
    <row r="14" spans="2:21" x14ac:dyDescent="0.2">
      <c r="B14" s="3" t="str">
        <f>IF(PopulationCount!B14="","",PopulationCount!B14)</f>
        <v/>
      </c>
      <c r="C14" s="3" t="str">
        <f>IF(PopulationCount!C14="","",PopulationCount!C14)</f>
        <v/>
      </c>
      <c r="D14" s="14" t="str">
        <f>IF(PopulationCount!D14="","",PopulationCount!D14/PopulationCount!$T$19)</f>
        <v/>
      </c>
      <c r="E14" s="14" t="str">
        <f>IF(PopulationCount!E14="","",PopulationCount!E14/PopulationCount!$T$19)</f>
        <v/>
      </c>
      <c r="F14" s="14" t="str">
        <f>IF(PopulationCount!F14="","",PopulationCount!F14/PopulationCount!$T$19)</f>
        <v/>
      </c>
      <c r="G14" s="14" t="str">
        <f>IF(PopulationCount!G14="","",PopulationCount!G14/PopulationCount!$T$19)</f>
        <v/>
      </c>
      <c r="H14" s="14" t="str">
        <f>IF(PopulationCount!H14="","",PopulationCount!H14/PopulationCount!$T$19)</f>
        <v/>
      </c>
      <c r="I14" s="14" t="str">
        <f>IF(PopulationCount!I14="","",PopulationCount!I14/PopulationCount!$T$19)</f>
        <v/>
      </c>
      <c r="J14" s="14" t="str">
        <f>IF(PopulationCount!J14="","",PopulationCount!J14/PopulationCount!$T$19)</f>
        <v/>
      </c>
      <c r="K14" s="14" t="str">
        <f>IF(PopulationCount!K14="","",PopulationCount!K14/PopulationCount!$T$19)</f>
        <v/>
      </c>
      <c r="L14" s="14" t="str">
        <f>IF(PopulationCount!L14="","",PopulationCount!L14/PopulationCount!$T$19)</f>
        <v/>
      </c>
      <c r="M14" s="14" t="str">
        <f>IF(PopulationCount!M14="","",PopulationCount!M14/PopulationCount!$T$19)</f>
        <v/>
      </c>
      <c r="N14" s="14" t="str">
        <f>IF(PopulationCount!N14="","",PopulationCount!N14/PopulationCount!$T$19)</f>
        <v/>
      </c>
      <c r="O14" s="14" t="str">
        <f>IF(PopulationCount!O14="","",PopulationCount!O14/PopulationCount!$T$19)</f>
        <v/>
      </c>
      <c r="P14" s="14" t="str">
        <f>IF(PopulationCount!P14="","",PopulationCount!P14/PopulationCount!$T$19)</f>
        <v/>
      </c>
      <c r="Q14" s="14" t="str">
        <f>IF(PopulationCount!Q14="","",PopulationCount!Q14/PopulationCount!$T$19)</f>
        <v/>
      </c>
      <c r="R14" s="14" t="str">
        <f>IF(PopulationCount!R14="","",PopulationCount!R14/PopulationCount!$T$19)</f>
        <v/>
      </c>
      <c r="S14" s="14" t="str">
        <f>IF(PopulationCount!S14="","",PopulationCount!S14/PopulationCount!$T$19)</f>
        <v/>
      </c>
      <c r="T14" s="14">
        <f>IF(PopulationCount!T14="","",PopulationCount!T14/PopulationCount!$T$19)</f>
        <v>0</v>
      </c>
      <c r="U14" s="14" t="str">
        <f>IF(PopulationCount!U14="","",PopulationCount!U14/PopulationCount!$T$19)</f>
        <v/>
      </c>
    </row>
    <row r="15" spans="2:21" x14ac:dyDescent="0.2">
      <c r="B15" s="3" t="str">
        <f>IF(PopulationCount!B15="","",PopulationCount!B15)</f>
        <v/>
      </c>
      <c r="C15" s="3" t="str">
        <f>IF(PopulationCount!C15="","",PopulationCount!C15)</f>
        <v/>
      </c>
      <c r="D15" s="14" t="str">
        <f>IF(PopulationCount!D15="","",PopulationCount!D15/PopulationCount!$T$19)</f>
        <v/>
      </c>
      <c r="E15" s="14" t="str">
        <f>IF(PopulationCount!E15="","",PopulationCount!E15/PopulationCount!$T$19)</f>
        <v/>
      </c>
      <c r="F15" s="14" t="str">
        <f>IF(PopulationCount!F15="","",PopulationCount!F15/PopulationCount!$T$19)</f>
        <v/>
      </c>
      <c r="G15" s="14" t="str">
        <f>IF(PopulationCount!G15="","",PopulationCount!G15/PopulationCount!$T$19)</f>
        <v/>
      </c>
      <c r="H15" s="14" t="str">
        <f>IF(PopulationCount!H15="","",PopulationCount!H15/PopulationCount!$T$19)</f>
        <v/>
      </c>
      <c r="I15" s="14" t="str">
        <f>IF(PopulationCount!I15="","",PopulationCount!I15/PopulationCount!$T$19)</f>
        <v/>
      </c>
      <c r="J15" s="14" t="str">
        <f>IF(PopulationCount!J15="","",PopulationCount!J15/PopulationCount!$T$19)</f>
        <v/>
      </c>
      <c r="K15" s="14" t="str">
        <f>IF(PopulationCount!K15="","",PopulationCount!K15/PopulationCount!$T$19)</f>
        <v/>
      </c>
      <c r="L15" s="14" t="str">
        <f>IF(PopulationCount!L15="","",PopulationCount!L15/PopulationCount!$T$19)</f>
        <v/>
      </c>
      <c r="M15" s="14" t="str">
        <f>IF(PopulationCount!M15="","",PopulationCount!M15/PopulationCount!$T$19)</f>
        <v/>
      </c>
      <c r="N15" s="14" t="str">
        <f>IF(PopulationCount!N15="","",PopulationCount!N15/PopulationCount!$T$19)</f>
        <v/>
      </c>
      <c r="O15" s="14" t="str">
        <f>IF(PopulationCount!O15="","",PopulationCount!O15/PopulationCount!$T$19)</f>
        <v/>
      </c>
      <c r="P15" s="14" t="str">
        <f>IF(PopulationCount!P15="","",PopulationCount!P15/PopulationCount!$T$19)</f>
        <v/>
      </c>
      <c r="Q15" s="14" t="str">
        <f>IF(PopulationCount!Q15="","",PopulationCount!Q15/PopulationCount!$T$19)</f>
        <v/>
      </c>
      <c r="R15" s="14" t="str">
        <f>IF(PopulationCount!R15="","",PopulationCount!R15/PopulationCount!$T$19)</f>
        <v/>
      </c>
      <c r="S15" s="14" t="str">
        <f>IF(PopulationCount!S15="","",PopulationCount!S15/PopulationCount!$T$19)</f>
        <v/>
      </c>
      <c r="T15" s="14">
        <f>IF(PopulationCount!T15="","",PopulationCount!T15/PopulationCount!$T$19)</f>
        <v>0</v>
      </c>
      <c r="U15" s="14" t="str">
        <f>IF(PopulationCount!U15="","",PopulationCount!U15/PopulationCount!$T$19)</f>
        <v/>
      </c>
    </row>
    <row r="16" spans="2:21" x14ac:dyDescent="0.2">
      <c r="B16" s="3" t="str">
        <f>IF(PopulationCount!B16="","",PopulationCount!B16)</f>
        <v/>
      </c>
      <c r="C16" s="3" t="str">
        <f>IF(PopulationCount!C16="","",PopulationCount!C16)</f>
        <v/>
      </c>
      <c r="D16" s="14" t="str">
        <f>IF(PopulationCount!D16="","",PopulationCount!D16/PopulationCount!$T$19)</f>
        <v/>
      </c>
      <c r="E16" s="14" t="str">
        <f>IF(PopulationCount!E16="","",PopulationCount!E16/PopulationCount!$T$19)</f>
        <v/>
      </c>
      <c r="F16" s="14" t="str">
        <f>IF(PopulationCount!F16="","",PopulationCount!F16/PopulationCount!$T$19)</f>
        <v/>
      </c>
      <c r="G16" s="14" t="str">
        <f>IF(PopulationCount!G16="","",PopulationCount!G16/PopulationCount!$T$19)</f>
        <v/>
      </c>
      <c r="H16" s="14" t="str">
        <f>IF(PopulationCount!H16="","",PopulationCount!H16/PopulationCount!$T$19)</f>
        <v/>
      </c>
      <c r="I16" s="14" t="str">
        <f>IF(PopulationCount!I16="","",PopulationCount!I16/PopulationCount!$T$19)</f>
        <v/>
      </c>
      <c r="J16" s="14" t="str">
        <f>IF(PopulationCount!J16="","",PopulationCount!J16/PopulationCount!$T$19)</f>
        <v/>
      </c>
      <c r="K16" s="14" t="str">
        <f>IF(PopulationCount!K16="","",PopulationCount!K16/PopulationCount!$T$19)</f>
        <v/>
      </c>
      <c r="L16" s="14" t="str">
        <f>IF(PopulationCount!L16="","",PopulationCount!L16/PopulationCount!$T$19)</f>
        <v/>
      </c>
      <c r="M16" s="14" t="str">
        <f>IF(PopulationCount!M16="","",PopulationCount!M16/PopulationCount!$T$19)</f>
        <v/>
      </c>
      <c r="N16" s="14" t="str">
        <f>IF(PopulationCount!N16="","",PopulationCount!N16/PopulationCount!$T$19)</f>
        <v/>
      </c>
      <c r="O16" s="14" t="str">
        <f>IF(PopulationCount!O16="","",PopulationCount!O16/PopulationCount!$T$19)</f>
        <v/>
      </c>
      <c r="P16" s="14" t="str">
        <f>IF(PopulationCount!P16="","",PopulationCount!P16/PopulationCount!$T$19)</f>
        <v/>
      </c>
      <c r="Q16" s="14" t="str">
        <f>IF(PopulationCount!Q16="","",PopulationCount!Q16/PopulationCount!$T$19)</f>
        <v/>
      </c>
      <c r="R16" s="14" t="str">
        <f>IF(PopulationCount!R16="","",PopulationCount!R16/PopulationCount!$T$19)</f>
        <v/>
      </c>
      <c r="S16" s="14" t="str">
        <f>IF(PopulationCount!S16="","",PopulationCount!S16/PopulationCount!$T$19)</f>
        <v/>
      </c>
      <c r="T16" s="14">
        <f>IF(PopulationCount!T16="","",PopulationCount!T16/PopulationCount!$T$19)</f>
        <v>0</v>
      </c>
      <c r="U16" s="14" t="str">
        <f>IF(PopulationCount!U16="","",PopulationCount!U16/PopulationCount!$T$19)</f>
        <v/>
      </c>
    </row>
    <row r="17" spans="2:21" x14ac:dyDescent="0.2">
      <c r="B17" s="3" t="str">
        <f>IF(PopulationCount!B17="","",PopulationCount!B17)</f>
        <v/>
      </c>
      <c r="C17" s="3" t="str">
        <f>IF(PopulationCount!C17="","",PopulationCount!C17)</f>
        <v/>
      </c>
      <c r="D17" s="14" t="str">
        <f>IF(PopulationCount!D17="","",PopulationCount!D17/PopulationCount!$T$19)</f>
        <v/>
      </c>
      <c r="E17" s="14" t="str">
        <f>IF(PopulationCount!E17="","",PopulationCount!E17/PopulationCount!$T$19)</f>
        <v/>
      </c>
      <c r="F17" s="14" t="str">
        <f>IF(PopulationCount!F17="","",PopulationCount!F17/PopulationCount!$T$19)</f>
        <v/>
      </c>
      <c r="G17" s="14" t="str">
        <f>IF(PopulationCount!G17="","",PopulationCount!G17/PopulationCount!$T$19)</f>
        <v/>
      </c>
      <c r="H17" s="14" t="str">
        <f>IF(PopulationCount!H17="","",PopulationCount!H17/PopulationCount!$T$19)</f>
        <v/>
      </c>
      <c r="I17" s="14" t="str">
        <f>IF(PopulationCount!I17="","",PopulationCount!I17/PopulationCount!$T$19)</f>
        <v/>
      </c>
      <c r="J17" s="14" t="str">
        <f>IF(PopulationCount!J17="","",PopulationCount!J17/PopulationCount!$T$19)</f>
        <v/>
      </c>
      <c r="K17" s="14" t="str">
        <f>IF(PopulationCount!K17="","",PopulationCount!K17/PopulationCount!$T$19)</f>
        <v/>
      </c>
      <c r="L17" s="14" t="str">
        <f>IF(PopulationCount!L17="","",PopulationCount!L17/PopulationCount!$T$19)</f>
        <v/>
      </c>
      <c r="M17" s="14" t="str">
        <f>IF(PopulationCount!M17="","",PopulationCount!M17/PopulationCount!$T$19)</f>
        <v/>
      </c>
      <c r="N17" s="14" t="str">
        <f>IF(PopulationCount!N17="","",PopulationCount!N17/PopulationCount!$T$19)</f>
        <v/>
      </c>
      <c r="O17" s="14" t="str">
        <f>IF(PopulationCount!O17="","",PopulationCount!O17/PopulationCount!$T$19)</f>
        <v/>
      </c>
      <c r="P17" s="14" t="str">
        <f>IF(PopulationCount!P17="","",PopulationCount!P17/PopulationCount!$T$19)</f>
        <v/>
      </c>
      <c r="Q17" s="14" t="str">
        <f>IF(PopulationCount!Q17="","",PopulationCount!Q17/PopulationCount!$T$19)</f>
        <v/>
      </c>
      <c r="R17" s="14" t="str">
        <f>IF(PopulationCount!R17="","",PopulationCount!R17/PopulationCount!$T$19)</f>
        <v/>
      </c>
      <c r="S17" s="14" t="str">
        <f>IF(PopulationCount!S17="","",PopulationCount!S17/PopulationCount!$T$19)</f>
        <v/>
      </c>
      <c r="T17" s="14">
        <f>IF(PopulationCount!T17="","",PopulationCount!T17/PopulationCount!$T$19)</f>
        <v>0</v>
      </c>
      <c r="U17" s="14" t="str">
        <f>IF(PopulationCount!U17="","",PopulationCount!U17/PopulationCount!$T$19)</f>
        <v/>
      </c>
    </row>
    <row r="18" spans="2:21" x14ac:dyDescent="0.2">
      <c r="B18" s="3" t="str">
        <f>IF(PopulationCount!B18="","",PopulationCount!B18)</f>
        <v/>
      </c>
      <c r="C18" s="3" t="str">
        <f>IF(PopulationCount!C18="","",PopulationCount!C18)</f>
        <v/>
      </c>
      <c r="D18" s="14" t="str">
        <f>IF(PopulationCount!D18="","",PopulationCount!D18/PopulationCount!$T$19)</f>
        <v/>
      </c>
      <c r="E18" s="14" t="str">
        <f>IF(PopulationCount!E18="","",PopulationCount!E18/PopulationCount!$T$19)</f>
        <v/>
      </c>
      <c r="F18" s="14" t="str">
        <f>IF(PopulationCount!F18="","",PopulationCount!F18/PopulationCount!$T$19)</f>
        <v/>
      </c>
      <c r="G18" s="14" t="str">
        <f>IF(PopulationCount!G18="","",PopulationCount!G18/PopulationCount!$T$19)</f>
        <v/>
      </c>
      <c r="H18" s="14" t="str">
        <f>IF(PopulationCount!H18="","",PopulationCount!H18/PopulationCount!$T$19)</f>
        <v/>
      </c>
      <c r="I18" s="14" t="str">
        <f>IF(PopulationCount!I18="","",PopulationCount!I18/PopulationCount!$T$19)</f>
        <v/>
      </c>
      <c r="J18" s="14" t="str">
        <f>IF(PopulationCount!J18="","",PopulationCount!J18/PopulationCount!$T$19)</f>
        <v/>
      </c>
      <c r="K18" s="14" t="str">
        <f>IF(PopulationCount!K18="","",PopulationCount!K18/PopulationCount!$T$19)</f>
        <v/>
      </c>
      <c r="L18" s="14" t="str">
        <f>IF(PopulationCount!L18="","",PopulationCount!L18/PopulationCount!$T$19)</f>
        <v/>
      </c>
      <c r="M18" s="14" t="str">
        <f>IF(PopulationCount!M18="","",PopulationCount!M18/PopulationCount!$T$19)</f>
        <v/>
      </c>
      <c r="N18" s="14" t="str">
        <f>IF(PopulationCount!N18="","",PopulationCount!N18/PopulationCount!$T$19)</f>
        <v/>
      </c>
      <c r="O18" s="14" t="str">
        <f>IF(PopulationCount!O18="","",PopulationCount!O18/PopulationCount!$T$19)</f>
        <v/>
      </c>
      <c r="P18" s="14" t="str">
        <f>IF(PopulationCount!P18="","",PopulationCount!P18/PopulationCount!$T$19)</f>
        <v/>
      </c>
      <c r="Q18" s="14" t="str">
        <f>IF(PopulationCount!Q18="","",PopulationCount!Q18/PopulationCount!$T$19)</f>
        <v/>
      </c>
      <c r="R18" s="14" t="str">
        <f>IF(PopulationCount!R18="","",PopulationCount!R18/PopulationCount!$T$19)</f>
        <v/>
      </c>
      <c r="S18" s="14" t="str">
        <f>IF(PopulationCount!S18="","",PopulationCount!S18/PopulationCount!$T$19)</f>
        <v/>
      </c>
      <c r="T18" s="14">
        <f>IF(PopulationCount!T18="","",PopulationCount!T18/PopulationCount!$T$19)</f>
        <v>0</v>
      </c>
      <c r="U18" s="14" t="str">
        <f>IF(PopulationCount!U18="","",PopulationCount!U18/PopulationCount!$T$19)</f>
        <v/>
      </c>
    </row>
    <row r="19" spans="2:21" x14ac:dyDescent="0.2">
      <c r="B19" s="3">
        <f>IF(PopulationCount!B19="","",PopulationCount!B19)</f>
        <v>2018</v>
      </c>
      <c r="C19" s="3" t="str">
        <f>IF(PopulationCount!C19="","",PopulationCount!C19)</f>
        <v>Total</v>
      </c>
      <c r="D19" s="14">
        <f>IF(PopulationCount!D19="","",PopulationCount!D19/PopulationCount!$T$19)</f>
        <v>0.12352546171403336</v>
      </c>
      <c r="E19" s="14">
        <f>IF(PopulationCount!E19="","",PopulationCount!E19/PopulationCount!$T$19)</f>
        <v>0.28748404282353079</v>
      </c>
      <c r="F19" s="14">
        <f>IF(PopulationCount!F19="","",PopulationCount!F19/PopulationCount!$T$19)</f>
        <v>0.2543569887079048</v>
      </c>
      <c r="G19" s="14">
        <f>IF(PopulationCount!G19="","",PopulationCount!G19/PopulationCount!$T$19)</f>
        <v>1.5957519667069372E-2</v>
      </c>
      <c r="H19" s="14">
        <f>IF(PopulationCount!H19="","",PopulationCount!H19/PopulationCount!$T$19)</f>
        <v>4.6954260598911737E-2</v>
      </c>
      <c r="I19" s="14">
        <f>IF(PopulationCount!I19="","",PopulationCount!I19/PopulationCount!$T$19)</f>
        <v>0.27172172648854992</v>
      </c>
      <c r="J19" s="14">
        <f>IF(PopulationCount!J19="","",PopulationCount!J19/PopulationCount!$T$19)</f>
        <v>0</v>
      </c>
      <c r="K19" s="14">
        <f>IF(PopulationCount!K19="","",PopulationCount!K19/PopulationCount!$T$19)</f>
        <v>0</v>
      </c>
      <c r="L19" s="14">
        <f>IF(PopulationCount!L19="","",PopulationCount!L19/PopulationCount!$T$19)</f>
        <v>0</v>
      </c>
      <c r="M19" s="14">
        <f>IF(PopulationCount!M19="","",PopulationCount!M19/PopulationCount!$T$19)</f>
        <v>0</v>
      </c>
      <c r="N19" s="14">
        <f>IF(PopulationCount!N19="","",PopulationCount!N19/PopulationCount!$T$19)</f>
        <v>0</v>
      </c>
      <c r="O19" s="14">
        <f>IF(PopulationCount!O19="","",PopulationCount!O19/PopulationCount!$T$19)</f>
        <v>0</v>
      </c>
      <c r="P19" s="14">
        <f>IF(PopulationCount!P19="","",PopulationCount!P19/PopulationCount!$T$19)</f>
        <v>0</v>
      </c>
      <c r="Q19" s="14">
        <f>IF(PopulationCount!Q19="","",PopulationCount!Q19/PopulationCount!$T$19)</f>
        <v>0</v>
      </c>
      <c r="R19" s="14">
        <f>IF(PopulationCount!R19="","",PopulationCount!R19/PopulationCount!$T$19)</f>
        <v>0</v>
      </c>
      <c r="S19" s="14">
        <f>IF(PopulationCount!S19="","",PopulationCount!S19/PopulationCount!$T$19)</f>
        <v>0</v>
      </c>
      <c r="T19" s="14">
        <f>IF(PopulationCount!T19="","",PopulationCount!T19/PopulationCount!$T$19)</f>
        <v>1</v>
      </c>
      <c r="U19" s="14">
        <f>IF(PopulationCount!U19="","",PopulationCount!U19/PopulationCount!$T$19)</f>
        <v>0.46182598451576545</v>
      </c>
    </row>
    <row r="20" spans="2:21" x14ac:dyDescent="0.2">
      <c r="B20" s="3" t="str">
        <f>IF(PopulationCount!B20="","",PopulationCount!B20)</f>
        <v/>
      </c>
      <c r="C20" s="3" t="str">
        <f>IF(PopulationCount!C20="","",PopulationCount!C20)</f>
        <v>Gain</v>
      </c>
      <c r="D20" s="14">
        <f>IF(PopulationCount!D20="","",PopulationCount!D20/PopulationCount!$T$19)</f>
        <v>7.9630474715589622E-2</v>
      </c>
      <c r="E20" s="14">
        <f>IF(PopulationCount!E20="","",PopulationCount!E20/PopulationCount!$T$19)</f>
        <v>9.3317717473519315E-2</v>
      </c>
      <c r="F20" s="14">
        <f>IF(PopulationCount!F20="","",PopulationCount!F20/PopulationCount!$T$19)</f>
        <v>0.16635039583071612</v>
      </c>
      <c r="G20" s="14">
        <f>IF(PopulationCount!G20="","",PopulationCount!G20/PopulationCount!$T$19)</f>
        <v>1.2963125720677432E-2</v>
      </c>
      <c r="H20" s="14">
        <f>IF(PopulationCount!H20="","",PopulationCount!H20/PopulationCount!$T$19)</f>
        <v>3.6799927406782722E-2</v>
      </c>
      <c r="I20" s="14">
        <f>IF(PopulationCount!I20="","",PopulationCount!I20/PopulationCount!$T$19)</f>
        <v>7.2764343368480255E-2</v>
      </c>
      <c r="J20" s="14" t="str">
        <f>IF(PopulationCount!J20="","",PopulationCount!J20/PopulationCount!$T$19)</f>
        <v/>
      </c>
      <c r="K20" s="14" t="str">
        <f>IF(PopulationCount!K20="","",PopulationCount!K20/PopulationCount!$T$19)</f>
        <v/>
      </c>
      <c r="L20" s="14" t="str">
        <f>IF(PopulationCount!L20="","",PopulationCount!L20/PopulationCount!$T$19)</f>
        <v/>
      </c>
      <c r="M20" s="14" t="str">
        <f>IF(PopulationCount!M20="","",PopulationCount!M20/PopulationCount!$T$19)</f>
        <v/>
      </c>
      <c r="N20" s="14" t="str">
        <f>IF(PopulationCount!N20="","",PopulationCount!N20/PopulationCount!$T$19)</f>
        <v/>
      </c>
      <c r="O20" s="14" t="str">
        <f>IF(PopulationCount!O20="","",PopulationCount!O20/PopulationCount!$T$19)</f>
        <v/>
      </c>
      <c r="P20" s="14" t="str">
        <f>IF(PopulationCount!P20="","",PopulationCount!P20/PopulationCount!$T$19)</f>
        <v/>
      </c>
      <c r="Q20" s="14" t="str">
        <f>IF(PopulationCount!Q20="","",PopulationCount!Q20/PopulationCount!$T$19)</f>
        <v/>
      </c>
      <c r="R20" s="14" t="str">
        <f>IF(PopulationCount!R20="","",PopulationCount!R20/PopulationCount!$T$19)</f>
        <v/>
      </c>
      <c r="S20" s="14" t="str">
        <f>IF(PopulationCount!S20="","",PopulationCount!S20/PopulationCount!$T$19)</f>
        <v/>
      </c>
      <c r="T20" s="14">
        <f>IF(PopulationCount!T20="","",PopulationCount!T20/PopulationCount!$T$19)</f>
        <v>0.46182598451576545</v>
      </c>
      <c r="U20" s="14" t="str">
        <f>IF(PopulationCount!U20="","",PopulationCount!U20/PopulationCount!$T$19)</f>
        <v/>
      </c>
    </row>
  </sheetData>
  <sheetProtection password="D445" sheet="1" objects="1" scenarios="1"/>
  <scenarios current="4" show="4">
    <scenario name="FiveByFive" locked="1" count="26" user="rpontius" comment="Created by rpontius on 10/23/2001_x000a_Modified by rpontius on 10/23/2001">
      <inputCells r="C2" val="5"/>
      <inputCells r="D3" val="285"/>
      <inputCells r="E3" val="11"/>
      <inputCells r="F3" val="15"/>
      <inputCells r="G3" val="8"/>
      <inputCells r="H3" val="17"/>
      <inputCells r="D4" val="59"/>
      <inputCells r="E4" val="27"/>
      <inputCells r="F4" val="23"/>
      <inputCells r="G4" val="25"/>
      <inputCells r="H4" val="14"/>
      <inputCells r="D5" val="30"/>
      <inputCells r="E5" val="15"/>
      <inputCells r="F5" val="53"/>
      <inputCells r="G5" val="16"/>
      <inputCells r="H5" val="13"/>
      <inputCells r="D6" val="19"/>
      <inputCells r="E6" val="21"/>
      <inputCells r="F6" val="32"/>
      <inputCells r="G6" val="39"/>
      <inputCells r="H6" val="31"/>
      <inputCells r="D7" val="22"/>
      <inputCells r="E7" val="11"/>
      <inputCells r="F7" val="9"/>
      <inputCells r="G7" val="37"/>
      <inputCells r="H7" val="51"/>
    </scenario>
    <scenario name="TwoByTwo" locked="1" count="26" user="rpontius" comment="Created by rpontius on 10/23/2001">
      <inputCells r="C2" val="2"/>
      <inputCells r="D3" val="748"/>
      <inputCells r="E3" val="168"/>
      <inputCells r="F3" val=""/>
      <inputCells r="G3" val=""/>
      <inputCells r="H3" val=""/>
      <inputCells r="D4" val="193"/>
      <inputCells r="E4" val="92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Europe" locked="1" count="26" user="rpontius" comment="Created by rpontius on 10/23/2001">
      <inputCells r="C2" val="2"/>
      <inputCells r="D3" val="415"/>
      <inputCells r="E3" val="111"/>
      <inputCells r="F3" val=""/>
      <inputCells r="G3" val=""/>
      <inputCells r="H3" val=""/>
      <inputCells r="D4" val="66"/>
      <inputCells r="E4" val="1686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UK" locked="1" count="26" user="rpontius" comment="Created by rpontius on 10/23/2001">
      <inputCells r="C2" val="2"/>
      <inputCells r="D3" val="344"/>
      <inputCells r="E3" val="42"/>
      <inputCells r="F3" val=""/>
      <inputCells r="G3" val=""/>
      <inputCells r="H3" val=""/>
      <inputCells r="D4" val="98"/>
      <inputCells r="E4" val="245"/>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reland" locked="1" count="26" user="rpontius" comment="Created by rpontius on 10/23/2001">
      <inputCells r="C2" val="2"/>
      <inputCells r="D3" val="135"/>
      <inputCells r="E3" val="6"/>
      <inputCells r="F3" val=""/>
      <inputCells r="G3" val=""/>
      <inputCells r="H3" val=""/>
      <inputCells r="D4" val="45"/>
      <inputCells r="E4" val="4"/>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Norway" locked="1" count="26" user="rpontius" comment="Created by rpontius on 10/23/2001">
      <inputCells r="C2" val="2"/>
      <inputCells r="D3" val="68"/>
      <inputCells r="E3" val="16"/>
      <inputCells r="F3" val=""/>
      <inputCells r="G3" val=""/>
      <inputCells r="H3" val=""/>
      <inputCells r="D4" val="0"/>
      <inputCells r="E4" val="139"/>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NegativeKquantity" locked="1" count="26" user="rpontius" comment="Created by rpontius on 10/23/2001">
      <inputCells r="C2" val="2"/>
      <inputCells r="D3" val="2"/>
      <inputCells r="E3" val="20"/>
      <inputCells r="F3" val=""/>
      <inputCells r="G3" val=""/>
      <inputCells r="H3" val=""/>
      <inputCells r="D4" val="22"/>
      <inputCells r="E4" val="2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PositiveKquantity" locked="1" count="26" user="rpontius" comment="Created by rpontius on 10/23/2001">
      <inputCells r="C2" val="2"/>
      <inputCells r="D3" val="2"/>
      <inputCells r="E3" val="20"/>
      <inputCells r="F3" val=""/>
      <inputCells r="G3" val=""/>
      <inputCells r="H3" val=""/>
      <inputCells r="D4" val="21"/>
      <inputCells r="E4" val="2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terrible" locked="1" count="26" user="rpontius" comment="Created by rpontius on 10/28/2001">
      <inputCells r="C2" val="2"/>
      <inputCells r="D3" val="2"/>
      <inputCells r="E3" val="7"/>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llustration" locked="1" count="26" user="rpontius" comment="Created by rpontius on 12/12/2001">
      <inputCells r="C2" val="2"/>
      <inputCells r="D3" val="10"/>
      <inputCells r="E3" val="5"/>
      <inputCells r="F3" val=""/>
      <inputCells r="G3" val=""/>
      <inputCells r="H3" val=""/>
      <inputCells r="D4" val="20"/>
      <inputCells r="E4" val="6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llustration2" locked="1" count="26" user="rpontius" comment="Created by rpontius on 12/12/2001">
      <inputCells r="C2" val="2"/>
      <inputCells r="D3" val="40"/>
      <inputCells r="E3" val="30"/>
      <inputCells r="F3" val=""/>
      <inputCells r="G3" val=""/>
      <inputCells r="H3" val=""/>
      <inputCells r="D4" val="5"/>
      <inputCells r="E4" val="8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yrna1" locked="1" count="26" user="rpontius" comment="Created by rpontius on 12/16/2001">
      <inputCells r="C2" val="2"/>
      <inputCells r="D3" val="1803140"/>
      <inputCells r="E3" val="59186"/>
      <inputCells r="F3" val=""/>
      <inputCells r="G3" val=""/>
      <inputCells r="H3" val=""/>
      <inputCells r="D4" val="59185"/>
      <inputCells r="E4" val="191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RiddleAllDisagreementLocation1" locked="1" count="26" user="rpontius" comment="Created by rpontius on 12/8/2006">
      <inputCells r="C2" val="2"/>
      <inputCells r="D3" val="2"/>
      <inputCells r="E3" val="1"/>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AAG1" locked="1" count="26" user="rpontius" comment="Created by rpontius on 3/21/2007">
      <inputCells r="C2" val="9"/>
      <inputCells r="D3" val="14581"/>
      <inputCells r="E3" val="21"/>
      <inputCells r="F3" val="141"/>
      <inputCells r="G3" val="63"/>
      <inputCells r="H3" val="14"/>
      <inputCells r="D4" val="2"/>
      <inputCells r="E4" val="113"/>
      <inputCells r="F4" val="20"/>
      <inputCells r="G4" val="10"/>
      <inputCells r="H4" val="4"/>
      <inputCells r="D5" val="49"/>
      <inputCells r="E5" val="50"/>
      <inputCells r="F5" val="451"/>
      <inputCells r="G5" val="114"/>
      <inputCells r="H5" val="84"/>
      <inputCells r="D6" val="2"/>
      <inputCells r="E6" val="0"/>
      <inputCells r="F6" val="15"/>
      <inputCells r="G6" val="30"/>
      <inputCells r="H6" val="12"/>
      <inputCells r="D7" val="0"/>
      <inputCells r="E7" val="3"/>
      <inputCells r="F7" val="13"/>
      <inputCells r="G7" val="10"/>
      <inputCells r="H7" val="26"/>
    </scenario>
    <scenario name="16PixelExampleHighPercentCorrectLowKappa" locked="1" count="26" user="rpontius" comment="Created by rpontius on 6/8/2007">
      <inputCells r="C2" val="2"/>
      <inputCells r="D3" val="14"/>
      <inputCells r="E3" val="1"/>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16PixelExampleLowPercentCorrectHighKappa" locked="1" count="26" user="rpontius" comment="Created by rpontius on 6/8/2007">
      <inputCells r="C2" val="2"/>
      <inputCells r="D3" val="1"/>
      <inputCells r="E3" val="0"/>
      <inputCells r="F3" val=""/>
      <inputCells r="G3" val=""/>
      <inputCells r="H3" val=""/>
      <inputCells r="D4" val="12"/>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A" locked="1" count="26" user="rpontius" comment="Created by rpontius on 12/24/2007">
      <inputCells r="C2" val="2"/>
      <inputCells r="D3" val="1"/>
      <inputCells r="E3" val="3"/>
      <inputCells r="F3" val=""/>
      <inputCells r="G3" val=""/>
      <inputCells r="H3" val=""/>
      <inputCells r="D4" val="0"/>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B" locked="1" count="26" user="rpontius" comment="Created by rpontius on 12/24/2007">
      <inputCells r="C2" val="2"/>
      <inputCells r="D3" val="1"/>
      <inputCells r="E3" val="2"/>
      <inputCells r="F3" val=""/>
      <inputCells r="G3" val=""/>
      <inputCells r="H3" val=""/>
      <inputCells r="D4" val="0"/>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C" locked="1" count="26" user="rpontius" comment="Created by rpontius on 12/24/2007">
      <inputCells r="C2" val="2"/>
      <inputCells r="D3" val="0"/>
      <inputCells r="E3" val="3"/>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D" locked="1" count="26" user="rpontius" comment="Created by rpontius on 12/24/2007">
      <inputCells r="C2" val="2"/>
      <inputCells r="D3" val="1"/>
      <inputCells r="E3" val="1"/>
      <inputCells r="F3" val=""/>
      <inputCells r="G3" val=""/>
      <inputCells r="H3" val=""/>
      <inputCells r="D4" val="0"/>
      <inputCells r="E4" val="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E" locked="1" count="26" user="rpontius" comment="Created by rpontius on 12/24/2007">
      <inputCells r="C2" val="2"/>
      <inputCells r="D3" val="0"/>
      <inputCells r="E3" val="2"/>
      <inputCells r="F3" val=""/>
      <inputCells r="G3" val=""/>
      <inputCells r="H3" val=""/>
      <inputCells r="D4" val="1"/>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F" locked="1" count="26" user="rpontius" comment="Created by rpontius on 12/24/2007">
      <inputCells r="C2" val="2"/>
      <inputCells r="D3" val="1"/>
      <inputCells r="E3" val="0"/>
      <inputCells r="F3" val=""/>
      <inputCells r="G3" val=""/>
      <inputCells r="H3" val=""/>
      <inputCells r="D4" val="0"/>
      <inputCells r="E4" val="3"/>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G" locked="1" count="26" user="rpontius" comment="Created by rpontius on 12/24/2007_x000a_Modified by rpontius on 12/27/2007">
      <inputCells r="C2" val="2"/>
      <inputCells r="D3" val="0"/>
      <inputCells r="E3" val="1"/>
      <inputCells r="F3" val=""/>
      <inputCells r="G3" val=""/>
      <inputCells r="H3" val=""/>
      <inputCells r="D4" val="1"/>
      <inputCells r="E4" val="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H" locked="1" count="26" user="rpontius" comment="Created by rpontius on 12/24/2007">
      <inputCells r="C2" val="2"/>
      <inputCells r="D3" val="0"/>
      <inputCells r="E3" val="0"/>
      <inputCells r="F3" val=""/>
      <inputCells r="G3" val=""/>
      <inputCells r="H3" val=""/>
      <inputCells r="D4" val="1"/>
      <inputCells r="E4" val="3"/>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U" locked="1" count="26" user="rpontius" comment="Created by rpontius on 12/24/2007">
      <inputCells r="C2" val="2"/>
      <inputCells r="D3" val="0.5"/>
      <inputCells r="E3" val="1.5"/>
      <inputCells r="F3" val=""/>
      <inputCells r="G3" val=""/>
      <inputCells r="H3" val=""/>
      <inputCells r="D4" val="0.5"/>
      <inputCells r="E4" val="1.5"/>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s>
  <phoneticPr fontId="0" type="noConversion"/>
  <pageMargins left="0.75" right="0.75" top="1" bottom="1" header="0.5" footer="0.5"/>
  <pageSetup scale="50" orientation="landscape" horizontalDpi="300" verticalDpi="300" r:id="rId1"/>
  <headerFooter alignWithMargins="0">
    <oddHeader>&amp;LRobert Gilmore Pontius Jr&amp;Crpontius@clarku.edu&amp;RClark University</oddHeader>
    <oddFooter>&amp;Lworkbook &amp;F, sheet &amp;A&amp;Cpage &amp;P of &amp;N&amp;R&amp;D,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ublished="0">
    <pageSetUpPr fitToPage="1"/>
  </sheetPr>
  <dimension ref="A1:AA31"/>
  <sheetViews>
    <sheetView zoomScaleNormal="100" workbookViewId="0">
      <pane xSplit="3" ySplit="2" topLeftCell="D3" activePane="bottomRight" state="frozen"/>
      <selection pane="topRight" activeCell="C1" sqref="C1"/>
      <selection pane="bottomLeft" activeCell="A3" sqref="A3"/>
      <selection pane="bottomRight" activeCell="I21" sqref="I21"/>
    </sheetView>
  </sheetViews>
  <sheetFormatPr defaultColWidth="8.85546875" defaultRowHeight="12.75" x14ac:dyDescent="0.2"/>
  <cols>
    <col min="1" max="26" width="11.7109375" style="1" customWidth="1"/>
    <col min="27" max="27" width="9.140625" style="42" customWidth="1"/>
    <col min="28" max="16384" width="8.85546875" style="1"/>
  </cols>
  <sheetData>
    <row r="1" spans="1:26" x14ac:dyDescent="0.2">
      <c r="B1" s="3" t="str">
        <f t="array" ref="B1:U20">TRANSPOSE(Proportion!B1:U20)</f>
        <v>Gondwe2018</v>
      </c>
      <c r="C1" s="3" t="str">
        <v/>
      </c>
      <c r="D1" s="3">
        <v>1999</v>
      </c>
      <c r="E1" s="3">
        <v>1999</v>
      </c>
      <c r="F1" s="3">
        <v>1999</v>
      </c>
      <c r="G1" s="3">
        <v>1999</v>
      </c>
      <c r="H1" s="3">
        <v>1999</v>
      </c>
      <c r="I1" s="3">
        <v>1999</v>
      </c>
      <c r="J1" s="3" t="str">
        <v/>
      </c>
      <c r="K1" s="3" t="str">
        <v/>
      </c>
      <c r="L1" s="3" t="str">
        <v/>
      </c>
      <c r="M1" s="3" t="str">
        <v/>
      </c>
      <c r="N1" s="3" t="str">
        <v/>
      </c>
      <c r="O1" s="3" t="str">
        <v/>
      </c>
      <c r="P1" s="3" t="str">
        <v/>
      </c>
      <c r="Q1" s="3" t="str">
        <v/>
      </c>
      <c r="R1" s="3" t="str">
        <v/>
      </c>
      <c r="S1" s="3" t="str">
        <v/>
      </c>
      <c r="T1" s="1">
        <v>2018</v>
      </c>
      <c r="U1" s="1" t="str">
        <v/>
      </c>
    </row>
    <row r="2" spans="1:26" x14ac:dyDescent="0.2">
      <c r="A2" s="3"/>
      <c r="B2" s="3" t="str">
        <v/>
      </c>
      <c r="C2" s="3" t="str">
        <v>Change</v>
      </c>
      <c r="D2" s="3" t="str">
        <v>Grassland</v>
      </c>
      <c r="E2" s="3" t="str">
        <v>Woodland</v>
      </c>
      <c r="F2" s="3" t="str">
        <v>Agriculture</v>
      </c>
      <c r="G2" s="3" t="str">
        <v>Plantation</v>
      </c>
      <c r="H2" s="3" t="str">
        <v>Settlement</v>
      </c>
      <c r="I2" s="3" t="str">
        <v>Wetland</v>
      </c>
      <c r="J2" s="3" t="str">
        <v/>
      </c>
      <c r="K2" s="3" t="str">
        <v/>
      </c>
      <c r="L2" s="3" t="str">
        <v/>
      </c>
      <c r="M2" s="3" t="str">
        <v/>
      </c>
      <c r="N2" s="3" t="str">
        <v/>
      </c>
      <c r="O2" s="3" t="str">
        <v/>
      </c>
      <c r="P2" s="3" t="str">
        <v/>
      </c>
      <c r="Q2" s="3" t="str">
        <v/>
      </c>
      <c r="R2" s="3" t="str">
        <v/>
      </c>
      <c r="S2" s="3" t="str">
        <v/>
      </c>
      <c r="T2" s="1" t="str">
        <v>Total</v>
      </c>
      <c r="U2" s="1" t="str">
        <v>Gain</v>
      </c>
      <c r="W2" s="3"/>
      <c r="X2" s="3"/>
      <c r="Y2" s="3"/>
      <c r="Z2" s="3"/>
    </row>
    <row r="3" spans="1:26" x14ac:dyDescent="0.2">
      <c r="A3" s="15"/>
      <c r="B3" s="3">
        <v>2018</v>
      </c>
      <c r="C3" s="3" t="str">
        <v>Grassland</v>
      </c>
      <c r="D3" s="4">
        <v>4.3894986998443741E-2</v>
      </c>
      <c r="E3" s="4">
        <v>4.8612981751451394E-2</v>
      </c>
      <c r="F3" s="4">
        <v>2.203831510032269E-2</v>
      </c>
      <c r="G3" s="4">
        <v>1.0002845644355102E-3</v>
      </c>
      <c r="H3" s="4">
        <v>5.9428832686057032E-3</v>
      </c>
      <c r="I3" s="4">
        <v>2.0360100307743258E-3</v>
      </c>
      <c r="J3" s="4" t="str">
        <v/>
      </c>
      <c r="K3" s="4" t="str">
        <v/>
      </c>
      <c r="L3" s="4" t="str">
        <v/>
      </c>
      <c r="M3" s="4" t="str">
        <v/>
      </c>
      <c r="N3" s="4" t="str">
        <v/>
      </c>
      <c r="O3" s="4" t="str">
        <v/>
      </c>
      <c r="P3" s="4" t="str">
        <v/>
      </c>
      <c r="Q3" s="4" t="str">
        <v/>
      </c>
      <c r="R3" s="4" t="str">
        <v/>
      </c>
      <c r="S3" s="4" t="str">
        <v/>
      </c>
      <c r="T3" s="2">
        <v>0.12352546171403336</v>
      </c>
      <c r="U3" s="2">
        <v>7.9630474715589622E-2</v>
      </c>
      <c r="V3" s="2"/>
      <c r="W3" s="2"/>
      <c r="X3" s="2"/>
      <c r="Y3" s="2"/>
      <c r="Z3" s="2"/>
    </row>
    <row r="4" spans="1:26" x14ac:dyDescent="0.2">
      <c r="A4" s="15"/>
      <c r="B4" s="3">
        <v>2018</v>
      </c>
      <c r="C4" s="3" t="str">
        <v>Woodland</v>
      </c>
      <c r="D4" s="4">
        <v>4.3686185403369784E-2</v>
      </c>
      <c r="E4" s="4">
        <v>0.19416632535001152</v>
      </c>
      <c r="F4" s="4">
        <v>2.5153903660905599E-2</v>
      </c>
      <c r="G4" s="4">
        <v>6.9589015495521919E-3</v>
      </c>
      <c r="H4" s="4">
        <v>5.3104839602729987E-3</v>
      </c>
      <c r="I4" s="4">
        <v>1.2208242899418735E-2</v>
      </c>
      <c r="J4" s="4" t="str">
        <v/>
      </c>
      <c r="K4" s="4" t="str">
        <v/>
      </c>
      <c r="L4" s="4" t="str">
        <v/>
      </c>
      <c r="M4" s="4" t="str">
        <v/>
      </c>
      <c r="N4" s="4" t="str">
        <v/>
      </c>
      <c r="O4" s="4" t="str">
        <v/>
      </c>
      <c r="P4" s="4" t="str">
        <v/>
      </c>
      <c r="Q4" s="4" t="str">
        <v/>
      </c>
      <c r="R4" s="4" t="str">
        <v/>
      </c>
      <c r="S4" s="4" t="str">
        <v/>
      </c>
      <c r="T4" s="2">
        <v>0.28748404282353079</v>
      </c>
      <c r="U4" s="2">
        <v>9.3317717473519315E-2</v>
      </c>
      <c r="V4" s="2"/>
      <c r="W4" s="2"/>
      <c r="X4" s="2"/>
      <c r="Y4" s="2"/>
      <c r="Z4" s="2"/>
    </row>
    <row r="5" spans="1:26" x14ac:dyDescent="0.2">
      <c r="A5" s="15"/>
      <c r="B5" s="3">
        <v>2018</v>
      </c>
      <c r="C5" s="3" t="str">
        <v>Agriculture</v>
      </c>
      <c r="D5" s="4">
        <v>7.7326312734972341E-2</v>
      </c>
      <c r="E5" s="4">
        <v>6.0007769390055289E-2</v>
      </c>
      <c r="F5" s="4">
        <v>8.8006592877188664E-2</v>
      </c>
      <c r="G5" s="4">
        <v>1.3122819511284987E-3</v>
      </c>
      <c r="H5" s="4">
        <v>2.0012090022666924E-2</v>
      </c>
      <c r="I5" s="4">
        <v>7.6919417318930781E-3</v>
      </c>
      <c r="J5" s="4" t="str">
        <v/>
      </c>
      <c r="K5" s="4" t="str">
        <v/>
      </c>
      <c r="L5" s="4" t="str">
        <v/>
      </c>
      <c r="M5" s="4" t="str">
        <v/>
      </c>
      <c r="N5" s="4" t="str">
        <v/>
      </c>
      <c r="O5" s="4" t="str">
        <v/>
      </c>
      <c r="P5" s="4" t="str">
        <v/>
      </c>
      <c r="Q5" s="4" t="str">
        <v/>
      </c>
      <c r="R5" s="4" t="str">
        <v/>
      </c>
      <c r="S5" s="4" t="str">
        <v/>
      </c>
      <c r="T5" s="2">
        <v>0.2543569887079048</v>
      </c>
      <c r="U5" s="2">
        <v>0.16635039583071612</v>
      </c>
      <c r="V5" s="2"/>
      <c r="W5" s="2"/>
      <c r="X5" s="2"/>
      <c r="Y5" s="2"/>
      <c r="Z5" s="2"/>
    </row>
    <row r="6" spans="1:26" x14ac:dyDescent="0.2">
      <c r="A6" s="15"/>
      <c r="B6" s="3">
        <v>2018</v>
      </c>
      <c r="C6" s="3" t="str">
        <v>Plantation</v>
      </c>
      <c r="D6" s="4">
        <v>5.6796199820121599E-4</v>
      </c>
      <c r="E6" s="4">
        <v>1.0911420106490797E-2</v>
      </c>
      <c r="F6" s="4">
        <v>3.0006172680947807E-4</v>
      </c>
      <c r="G6" s="4">
        <v>2.9943939463919407E-3</v>
      </c>
      <c r="H6" s="4">
        <v>1.2981269449024316E-4</v>
      </c>
      <c r="I6" s="4">
        <v>1.0538691946856981E-3</v>
      </c>
      <c r="J6" s="4" t="str">
        <v/>
      </c>
      <c r="K6" s="4" t="str">
        <v/>
      </c>
      <c r="L6" s="4" t="str">
        <v/>
      </c>
      <c r="M6" s="4" t="str">
        <v/>
      </c>
      <c r="N6" s="4" t="str">
        <v/>
      </c>
      <c r="O6" s="4" t="str">
        <v/>
      </c>
      <c r="P6" s="4" t="str">
        <v/>
      </c>
      <c r="Q6" s="4" t="str">
        <v/>
      </c>
      <c r="R6" s="4" t="str">
        <v/>
      </c>
      <c r="S6" s="4" t="str">
        <v/>
      </c>
      <c r="T6" s="2">
        <v>1.5957519667069372E-2</v>
      </c>
      <c r="U6" s="2">
        <v>1.2963125720677432E-2</v>
      </c>
      <c r="V6" s="2"/>
      <c r="W6" s="2"/>
      <c r="X6" s="2"/>
      <c r="Y6" s="2"/>
      <c r="Z6" s="2"/>
    </row>
    <row r="7" spans="1:26" x14ac:dyDescent="0.2">
      <c r="A7" s="15"/>
      <c r="B7" s="3">
        <v>2018</v>
      </c>
      <c r="C7" s="3" t="str">
        <v>Settlement</v>
      </c>
      <c r="D7" s="4">
        <v>1.1919613475590332E-2</v>
      </c>
      <c r="E7" s="4">
        <v>6.820020804198375E-3</v>
      </c>
      <c r="F7" s="4">
        <v>1.7446533277290899E-2</v>
      </c>
      <c r="G7" s="4">
        <v>1.5274594002999764E-4</v>
      </c>
      <c r="H7" s="4">
        <v>1.015433319212901E-2</v>
      </c>
      <c r="I7" s="4">
        <v>4.6101390967312245E-4</v>
      </c>
      <c r="J7" s="4" t="str">
        <v/>
      </c>
      <c r="K7" s="4" t="str">
        <v/>
      </c>
      <c r="L7" s="4" t="str">
        <v/>
      </c>
      <c r="M7" s="4" t="str">
        <v/>
      </c>
      <c r="N7" s="4" t="str">
        <v/>
      </c>
      <c r="O7" s="4" t="str">
        <v/>
      </c>
      <c r="P7" s="4" t="str">
        <v/>
      </c>
      <c r="Q7" s="4" t="str">
        <v/>
      </c>
      <c r="R7" s="4" t="str">
        <v/>
      </c>
      <c r="S7" s="4" t="str">
        <v/>
      </c>
      <c r="T7" s="2">
        <v>4.6954260598911737E-2</v>
      </c>
      <c r="U7" s="2">
        <v>3.6799927406782722E-2</v>
      </c>
      <c r="V7" s="2"/>
      <c r="W7" s="2"/>
      <c r="X7" s="2"/>
      <c r="Y7" s="2"/>
      <c r="Z7" s="2"/>
    </row>
    <row r="8" spans="1:26" x14ac:dyDescent="0.2">
      <c r="A8" s="15"/>
      <c r="B8" s="3">
        <v>2018</v>
      </c>
      <c r="C8" s="3" t="str">
        <v>Wetland</v>
      </c>
      <c r="D8" s="4">
        <v>1.1549669032159381E-2</v>
      </c>
      <c r="E8" s="4">
        <v>5.1471309175171315E-2</v>
      </c>
      <c r="F8" s="4">
        <v>5.6872847348447015E-3</v>
      </c>
      <c r="G8" s="4">
        <v>2.1617043506082776E-3</v>
      </c>
      <c r="H8" s="4">
        <v>1.8943760756965804E-3</v>
      </c>
      <c r="I8" s="4">
        <v>0.19895738312006966</v>
      </c>
      <c r="J8" s="4" t="str">
        <v/>
      </c>
      <c r="K8" s="4" t="str">
        <v/>
      </c>
      <c r="L8" s="4" t="str">
        <v/>
      </c>
      <c r="M8" s="4" t="str">
        <v/>
      </c>
      <c r="N8" s="4" t="str">
        <v/>
      </c>
      <c r="O8" s="4" t="str">
        <v/>
      </c>
      <c r="P8" s="4" t="str">
        <v/>
      </c>
      <c r="Q8" s="4" t="str">
        <v/>
      </c>
      <c r="R8" s="4" t="str">
        <v/>
      </c>
      <c r="S8" s="4" t="str">
        <v/>
      </c>
      <c r="T8" s="2">
        <v>0.27172172648854992</v>
      </c>
      <c r="U8" s="2">
        <v>7.2764343368480255E-2</v>
      </c>
      <c r="V8" s="2"/>
      <c r="W8" s="2"/>
      <c r="X8" s="2"/>
      <c r="Y8" s="2"/>
      <c r="Z8" s="2"/>
    </row>
    <row r="9" spans="1:26" x14ac:dyDescent="0.2">
      <c r="A9" s="15"/>
      <c r="B9" s="3" t="str">
        <v/>
      </c>
      <c r="C9" s="3" t="str">
        <v/>
      </c>
      <c r="D9" s="4" t="str">
        <v/>
      </c>
      <c r="E9" s="4" t="str">
        <v/>
      </c>
      <c r="F9" s="4" t="str">
        <v/>
      </c>
      <c r="G9" s="4" t="str">
        <v/>
      </c>
      <c r="H9" s="4" t="str">
        <v/>
      </c>
      <c r="I9" s="4" t="str">
        <v/>
      </c>
      <c r="J9" s="4" t="str">
        <v/>
      </c>
      <c r="K9" s="4" t="str">
        <v/>
      </c>
      <c r="L9" s="4" t="str">
        <v/>
      </c>
      <c r="M9" s="4" t="str">
        <v/>
      </c>
      <c r="N9" s="4" t="str">
        <v/>
      </c>
      <c r="O9" s="4" t="str">
        <v/>
      </c>
      <c r="P9" s="4" t="str">
        <v/>
      </c>
      <c r="Q9" s="4" t="str">
        <v/>
      </c>
      <c r="R9" s="4" t="str">
        <v/>
      </c>
      <c r="S9" s="4" t="str">
        <v/>
      </c>
      <c r="T9" s="2">
        <v>0</v>
      </c>
      <c r="U9" s="2" t="str">
        <v/>
      </c>
      <c r="V9" s="2"/>
      <c r="W9" s="2"/>
      <c r="X9" s="2"/>
      <c r="Y9" s="2"/>
      <c r="Z9" s="2"/>
    </row>
    <row r="10" spans="1:26" x14ac:dyDescent="0.2">
      <c r="A10" s="15"/>
      <c r="B10" s="3" t="str">
        <v/>
      </c>
      <c r="C10" s="3" t="str">
        <v/>
      </c>
      <c r="D10" s="4" t="str">
        <v/>
      </c>
      <c r="E10" s="4" t="str">
        <v/>
      </c>
      <c r="F10" s="4" t="str">
        <v/>
      </c>
      <c r="G10" s="4" t="str">
        <v/>
      </c>
      <c r="H10" s="4" t="str">
        <v/>
      </c>
      <c r="I10" s="4" t="str">
        <v/>
      </c>
      <c r="J10" s="4" t="str">
        <v/>
      </c>
      <c r="K10" s="4" t="str">
        <v/>
      </c>
      <c r="L10" s="4" t="str">
        <v/>
      </c>
      <c r="M10" s="4" t="str">
        <v/>
      </c>
      <c r="N10" s="4" t="str">
        <v/>
      </c>
      <c r="O10" s="4" t="str">
        <v/>
      </c>
      <c r="P10" s="4" t="str">
        <v/>
      </c>
      <c r="Q10" s="4" t="str">
        <v/>
      </c>
      <c r="R10" s="4" t="str">
        <v/>
      </c>
      <c r="S10" s="4" t="str">
        <v/>
      </c>
      <c r="T10" s="2">
        <v>0</v>
      </c>
      <c r="U10" s="2" t="str">
        <v/>
      </c>
      <c r="V10" s="2"/>
      <c r="W10" s="2"/>
      <c r="X10" s="2"/>
      <c r="Y10" s="2"/>
      <c r="Z10" s="2"/>
    </row>
    <row r="11" spans="1:26" x14ac:dyDescent="0.2">
      <c r="A11" s="15"/>
      <c r="B11" s="3" t="str">
        <v/>
      </c>
      <c r="C11" s="3" t="str">
        <v/>
      </c>
      <c r="D11" s="4" t="str">
        <v/>
      </c>
      <c r="E11" s="4" t="str">
        <v/>
      </c>
      <c r="F11" s="4" t="str">
        <v/>
      </c>
      <c r="G11" s="4" t="str">
        <v/>
      </c>
      <c r="H11" s="4" t="str">
        <v/>
      </c>
      <c r="I11" s="4" t="str">
        <v/>
      </c>
      <c r="J11" s="4" t="str">
        <v/>
      </c>
      <c r="K11" s="4" t="str">
        <v/>
      </c>
      <c r="L11" s="4" t="str">
        <v/>
      </c>
      <c r="M11" s="4" t="str">
        <v/>
      </c>
      <c r="N11" s="4" t="str">
        <v/>
      </c>
      <c r="O11" s="4" t="str">
        <v/>
      </c>
      <c r="P11" s="4" t="str">
        <v/>
      </c>
      <c r="Q11" s="4" t="str">
        <v/>
      </c>
      <c r="R11" s="4" t="str">
        <v/>
      </c>
      <c r="S11" s="4" t="str">
        <v/>
      </c>
      <c r="T11" s="2">
        <v>0</v>
      </c>
      <c r="U11" s="2" t="str">
        <v/>
      </c>
      <c r="V11" s="2"/>
      <c r="W11" s="2"/>
      <c r="X11" s="2"/>
      <c r="Y11" s="2"/>
      <c r="Z11" s="2"/>
    </row>
    <row r="12" spans="1:26" x14ac:dyDescent="0.2">
      <c r="A12" s="15"/>
      <c r="B12" s="3" t="str">
        <v/>
      </c>
      <c r="C12" s="3" t="str">
        <v/>
      </c>
      <c r="D12" s="4" t="str">
        <v/>
      </c>
      <c r="E12" s="4" t="str">
        <v/>
      </c>
      <c r="F12" s="4" t="str">
        <v/>
      </c>
      <c r="G12" s="4" t="str">
        <v/>
      </c>
      <c r="H12" s="4" t="str">
        <v/>
      </c>
      <c r="I12" s="4" t="str">
        <v/>
      </c>
      <c r="J12" s="4" t="str">
        <v/>
      </c>
      <c r="K12" s="4" t="str">
        <v/>
      </c>
      <c r="L12" s="4" t="str">
        <v/>
      </c>
      <c r="M12" s="4" t="str">
        <v/>
      </c>
      <c r="N12" s="4" t="str">
        <v/>
      </c>
      <c r="O12" s="4" t="str">
        <v/>
      </c>
      <c r="P12" s="4" t="str">
        <v/>
      </c>
      <c r="Q12" s="4" t="str">
        <v/>
      </c>
      <c r="R12" s="4" t="str">
        <v/>
      </c>
      <c r="S12" s="4" t="str">
        <v/>
      </c>
      <c r="T12" s="2">
        <v>0</v>
      </c>
      <c r="U12" s="2" t="str">
        <v/>
      </c>
      <c r="V12" s="2"/>
      <c r="W12" s="2"/>
      <c r="X12" s="2"/>
      <c r="Y12" s="2"/>
      <c r="Z12" s="2"/>
    </row>
    <row r="13" spans="1:26" x14ac:dyDescent="0.2">
      <c r="A13" s="15"/>
      <c r="B13" s="3" t="str">
        <v/>
      </c>
      <c r="C13" s="3" t="str">
        <v/>
      </c>
      <c r="D13" s="4" t="str">
        <v/>
      </c>
      <c r="E13" s="4" t="str">
        <v/>
      </c>
      <c r="F13" s="4" t="str">
        <v/>
      </c>
      <c r="G13" s="4" t="str">
        <v/>
      </c>
      <c r="H13" s="4" t="str">
        <v/>
      </c>
      <c r="I13" s="4" t="str">
        <v/>
      </c>
      <c r="J13" s="4" t="str">
        <v/>
      </c>
      <c r="K13" s="4" t="str">
        <v/>
      </c>
      <c r="L13" s="4" t="str">
        <v/>
      </c>
      <c r="M13" s="4" t="str">
        <v/>
      </c>
      <c r="N13" s="4" t="str">
        <v/>
      </c>
      <c r="O13" s="4" t="str">
        <v/>
      </c>
      <c r="P13" s="4" t="str">
        <v/>
      </c>
      <c r="Q13" s="4" t="str">
        <v/>
      </c>
      <c r="R13" s="4" t="str">
        <v/>
      </c>
      <c r="S13" s="4" t="str">
        <v/>
      </c>
      <c r="T13" s="2">
        <v>0</v>
      </c>
      <c r="U13" s="2" t="str">
        <v/>
      </c>
      <c r="V13" s="2"/>
      <c r="W13" s="2"/>
      <c r="X13" s="2"/>
      <c r="Y13" s="2"/>
      <c r="Z13" s="2"/>
    </row>
    <row r="14" spans="1:26" x14ac:dyDescent="0.2">
      <c r="A14" s="15"/>
      <c r="B14" s="3" t="str">
        <v/>
      </c>
      <c r="C14" s="3" t="str">
        <v/>
      </c>
      <c r="D14" s="4" t="str">
        <v/>
      </c>
      <c r="E14" s="4" t="str">
        <v/>
      </c>
      <c r="F14" s="4" t="str">
        <v/>
      </c>
      <c r="G14" s="4" t="str">
        <v/>
      </c>
      <c r="H14" s="4" t="str">
        <v/>
      </c>
      <c r="I14" s="4" t="str">
        <v/>
      </c>
      <c r="J14" s="4" t="str">
        <v/>
      </c>
      <c r="K14" s="4" t="str">
        <v/>
      </c>
      <c r="L14" s="4" t="str">
        <v/>
      </c>
      <c r="M14" s="4" t="str">
        <v/>
      </c>
      <c r="N14" s="4" t="str">
        <v/>
      </c>
      <c r="O14" s="4" t="str">
        <v/>
      </c>
      <c r="P14" s="4" t="str">
        <v/>
      </c>
      <c r="Q14" s="4" t="str">
        <v/>
      </c>
      <c r="R14" s="4" t="str">
        <v/>
      </c>
      <c r="S14" s="4" t="str">
        <v/>
      </c>
      <c r="T14" s="2">
        <v>0</v>
      </c>
      <c r="U14" s="2" t="str">
        <v/>
      </c>
      <c r="V14" s="2"/>
      <c r="W14" s="2"/>
      <c r="X14" s="2"/>
      <c r="Y14" s="2"/>
      <c r="Z14" s="2"/>
    </row>
    <row r="15" spans="1:26" x14ac:dyDescent="0.2">
      <c r="A15" s="15"/>
      <c r="B15" s="3" t="str">
        <v/>
      </c>
      <c r="C15" s="3" t="str">
        <v/>
      </c>
      <c r="D15" s="4" t="str">
        <v/>
      </c>
      <c r="E15" s="4" t="str">
        <v/>
      </c>
      <c r="F15" s="4" t="str">
        <v/>
      </c>
      <c r="G15" s="4" t="str">
        <v/>
      </c>
      <c r="H15" s="4" t="str">
        <v/>
      </c>
      <c r="I15" s="4" t="str">
        <v/>
      </c>
      <c r="J15" s="4" t="str">
        <v/>
      </c>
      <c r="K15" s="4" t="str">
        <v/>
      </c>
      <c r="L15" s="4" t="str">
        <v/>
      </c>
      <c r="M15" s="4" t="str">
        <v/>
      </c>
      <c r="N15" s="4" t="str">
        <v/>
      </c>
      <c r="O15" s="4" t="str">
        <v/>
      </c>
      <c r="P15" s="4" t="str">
        <v/>
      </c>
      <c r="Q15" s="4" t="str">
        <v/>
      </c>
      <c r="R15" s="4" t="str">
        <v/>
      </c>
      <c r="S15" s="4" t="str">
        <v/>
      </c>
      <c r="T15" s="2">
        <v>0</v>
      </c>
      <c r="U15" s="2" t="str">
        <v/>
      </c>
      <c r="V15" s="2"/>
      <c r="W15" s="2"/>
      <c r="X15" s="2"/>
      <c r="Y15" s="2"/>
      <c r="Z15" s="2"/>
    </row>
    <row r="16" spans="1:26" x14ac:dyDescent="0.2">
      <c r="A16" s="15"/>
      <c r="B16" s="3" t="str">
        <v/>
      </c>
      <c r="C16" s="3" t="str">
        <v/>
      </c>
      <c r="D16" s="4" t="str">
        <v/>
      </c>
      <c r="E16" s="4" t="str">
        <v/>
      </c>
      <c r="F16" s="4" t="str">
        <v/>
      </c>
      <c r="G16" s="4" t="str">
        <v/>
      </c>
      <c r="H16" s="4" t="str">
        <v/>
      </c>
      <c r="I16" s="4" t="str">
        <v/>
      </c>
      <c r="J16" s="4" t="str">
        <v/>
      </c>
      <c r="K16" s="4" t="str">
        <v/>
      </c>
      <c r="L16" s="4" t="str">
        <v/>
      </c>
      <c r="M16" s="4" t="str">
        <v/>
      </c>
      <c r="N16" s="4" t="str">
        <v/>
      </c>
      <c r="O16" s="4" t="str">
        <v/>
      </c>
      <c r="P16" s="4" t="str">
        <v/>
      </c>
      <c r="Q16" s="4" t="str">
        <v/>
      </c>
      <c r="R16" s="4" t="str">
        <v/>
      </c>
      <c r="S16" s="4" t="str">
        <v/>
      </c>
      <c r="T16" s="2">
        <v>0</v>
      </c>
      <c r="U16" s="2" t="str">
        <v/>
      </c>
      <c r="V16" s="2"/>
      <c r="W16" s="2"/>
      <c r="X16" s="2"/>
      <c r="Y16" s="2"/>
      <c r="Z16" s="2"/>
    </row>
    <row r="17" spans="1:26" x14ac:dyDescent="0.2">
      <c r="A17" s="15"/>
      <c r="B17" s="3" t="str">
        <v/>
      </c>
      <c r="C17" s="3" t="str">
        <v/>
      </c>
      <c r="D17" s="4" t="str">
        <v/>
      </c>
      <c r="E17" s="4" t="str">
        <v/>
      </c>
      <c r="F17" s="4" t="str">
        <v/>
      </c>
      <c r="G17" s="4" t="str">
        <v/>
      </c>
      <c r="H17" s="4" t="str">
        <v/>
      </c>
      <c r="I17" s="4" t="str">
        <v/>
      </c>
      <c r="J17" s="4" t="str">
        <v/>
      </c>
      <c r="K17" s="4" t="str">
        <v/>
      </c>
      <c r="L17" s="4" t="str">
        <v/>
      </c>
      <c r="M17" s="4" t="str">
        <v/>
      </c>
      <c r="N17" s="4" t="str">
        <v/>
      </c>
      <c r="O17" s="4" t="str">
        <v/>
      </c>
      <c r="P17" s="4" t="str">
        <v/>
      </c>
      <c r="Q17" s="4" t="str">
        <v/>
      </c>
      <c r="R17" s="4" t="str">
        <v/>
      </c>
      <c r="S17" s="4" t="str">
        <v/>
      </c>
      <c r="T17" s="2">
        <v>0</v>
      </c>
      <c r="U17" s="2" t="str">
        <v/>
      </c>
      <c r="V17" s="2"/>
      <c r="W17" s="2"/>
      <c r="X17" s="2"/>
      <c r="Y17" s="2"/>
      <c r="Z17" s="2"/>
    </row>
    <row r="18" spans="1:26" x14ac:dyDescent="0.2">
      <c r="A18" s="15"/>
      <c r="B18" s="3" t="str">
        <v/>
      </c>
      <c r="C18" s="3" t="str">
        <v/>
      </c>
      <c r="D18" s="4" t="str">
        <v/>
      </c>
      <c r="E18" s="4" t="str">
        <v/>
      </c>
      <c r="F18" s="4" t="str">
        <v/>
      </c>
      <c r="G18" s="4" t="str">
        <v/>
      </c>
      <c r="H18" s="4" t="str">
        <v/>
      </c>
      <c r="I18" s="4" t="str">
        <v/>
      </c>
      <c r="J18" s="4" t="str">
        <v/>
      </c>
      <c r="K18" s="4" t="str">
        <v/>
      </c>
      <c r="L18" s="4" t="str">
        <v/>
      </c>
      <c r="M18" s="4" t="str">
        <v/>
      </c>
      <c r="N18" s="4" t="str">
        <v/>
      </c>
      <c r="O18" s="4" t="str">
        <v/>
      </c>
      <c r="P18" s="4" t="str">
        <v/>
      </c>
      <c r="Q18" s="4" t="str">
        <v/>
      </c>
      <c r="R18" s="4" t="str">
        <v/>
      </c>
      <c r="S18" s="4" t="str">
        <v/>
      </c>
      <c r="T18" s="2">
        <v>0</v>
      </c>
      <c r="U18" s="2" t="str">
        <v/>
      </c>
      <c r="V18" s="2"/>
      <c r="W18" s="2"/>
      <c r="X18" s="2"/>
      <c r="Y18" s="2"/>
      <c r="Z18" s="2"/>
    </row>
    <row r="19" spans="1:26" x14ac:dyDescent="0.2">
      <c r="A19" s="13"/>
      <c r="B19" s="1">
        <v>1999</v>
      </c>
      <c r="C19" s="3" t="str">
        <v>Total</v>
      </c>
      <c r="D19" s="2">
        <v>0.18894472964273679</v>
      </c>
      <c r="E19" s="2">
        <v>0.37198982657737867</v>
      </c>
      <c r="F19" s="2">
        <v>0.15863269137736202</v>
      </c>
      <c r="G19" s="2">
        <v>1.4580312302146417E-2</v>
      </c>
      <c r="H19" s="2">
        <v>4.3443979213861464E-2</v>
      </c>
      <c r="I19" s="2">
        <v>0.22240846088651461</v>
      </c>
      <c r="J19" s="2">
        <v>0</v>
      </c>
      <c r="K19" s="2">
        <v>0</v>
      </c>
      <c r="L19" s="2">
        <v>0</v>
      </c>
      <c r="M19" s="2">
        <v>0</v>
      </c>
      <c r="N19" s="2">
        <v>0</v>
      </c>
      <c r="O19" s="2">
        <v>0</v>
      </c>
      <c r="P19" s="2">
        <v>0</v>
      </c>
      <c r="Q19" s="2">
        <v>0</v>
      </c>
      <c r="R19" s="2">
        <v>0</v>
      </c>
      <c r="S19" s="2">
        <v>0</v>
      </c>
      <c r="T19" s="39">
        <v>1</v>
      </c>
      <c r="U19" s="2">
        <v>0.46182598451576545</v>
      </c>
      <c r="V19" s="2"/>
      <c r="W19" s="2"/>
      <c r="X19" s="2"/>
      <c r="Y19" s="2"/>
      <c r="Z19" s="2"/>
    </row>
    <row r="20" spans="1:26" x14ac:dyDescent="0.2">
      <c r="B20" s="1" t="str">
        <v/>
      </c>
      <c r="C20" s="3" t="str">
        <v>Loss</v>
      </c>
      <c r="D20" s="2">
        <v>0.14504974264429304</v>
      </c>
      <c r="E20" s="2">
        <v>0.17782350122736718</v>
      </c>
      <c r="F20" s="2">
        <v>7.0626098500173373E-2</v>
      </c>
      <c r="G20" s="2">
        <v>1.1585918355754477E-2</v>
      </c>
      <c r="H20" s="2">
        <v>3.3289646021732448E-2</v>
      </c>
      <c r="I20" s="2">
        <v>2.345107776644496E-2</v>
      </c>
      <c r="J20" s="2" t="str">
        <v/>
      </c>
      <c r="K20" s="2" t="str">
        <v/>
      </c>
      <c r="L20" s="2" t="str">
        <v/>
      </c>
      <c r="M20" s="2" t="str">
        <v/>
      </c>
      <c r="N20" s="2" t="str">
        <v/>
      </c>
      <c r="O20" s="2" t="str">
        <v/>
      </c>
      <c r="P20" s="2" t="str">
        <v/>
      </c>
      <c r="Q20" s="2" t="str">
        <v/>
      </c>
      <c r="R20" s="2" t="str">
        <v/>
      </c>
      <c r="S20" s="2" t="str">
        <v/>
      </c>
      <c r="T20" s="2">
        <v>0.46182598451576545</v>
      </c>
      <c r="U20" s="2" t="str">
        <v/>
      </c>
    </row>
    <row r="21" spans="1:26" x14ac:dyDescent="0.2">
      <c r="B21" s="3"/>
      <c r="D21" s="2"/>
      <c r="E21" s="2"/>
      <c r="F21" s="2"/>
      <c r="G21" s="2"/>
      <c r="H21" s="2"/>
      <c r="I21" s="2"/>
      <c r="J21" s="2"/>
      <c r="K21" s="2"/>
      <c r="L21" s="2"/>
      <c r="M21" s="2"/>
      <c r="N21" s="2"/>
      <c r="O21" s="2"/>
      <c r="P21" s="2"/>
      <c r="Q21" s="2"/>
      <c r="R21" s="2"/>
      <c r="S21" s="2"/>
      <c r="T21" s="2"/>
    </row>
    <row r="22" spans="1:26" x14ac:dyDescent="0.2">
      <c r="B22" s="3"/>
      <c r="D22" s="2"/>
      <c r="E22" s="2"/>
      <c r="F22" s="2"/>
      <c r="G22" s="2"/>
      <c r="H22" s="2"/>
      <c r="I22" s="2"/>
      <c r="J22" s="2"/>
      <c r="K22" s="2"/>
      <c r="L22" s="2"/>
      <c r="M22" s="2"/>
      <c r="N22" s="2"/>
      <c r="O22" s="2"/>
      <c r="P22" s="2"/>
      <c r="Q22" s="2"/>
      <c r="R22" s="2"/>
      <c r="S22" s="2"/>
      <c r="T22" s="2"/>
    </row>
    <row r="23" spans="1:26" x14ac:dyDescent="0.2">
      <c r="B23" s="3"/>
      <c r="D23" s="2"/>
      <c r="E23" s="2"/>
      <c r="F23" s="2"/>
      <c r="G23" s="2"/>
      <c r="H23" s="2"/>
      <c r="I23" s="2"/>
      <c r="J23" s="2"/>
      <c r="K23" s="2"/>
      <c r="L23" s="2"/>
      <c r="M23" s="2"/>
      <c r="N23" s="2"/>
      <c r="O23" s="2"/>
      <c r="P23" s="2"/>
      <c r="Q23" s="2"/>
      <c r="R23" s="2"/>
      <c r="S23" s="2"/>
      <c r="T23" s="2"/>
    </row>
    <row r="24" spans="1:26" x14ac:dyDescent="0.2">
      <c r="C24" s="3"/>
      <c r="D24" s="2"/>
      <c r="E24" s="2"/>
      <c r="F24" s="2"/>
      <c r="G24" s="2"/>
      <c r="H24" s="2"/>
      <c r="I24" s="2"/>
      <c r="J24" s="2"/>
      <c r="K24" s="2"/>
      <c r="L24" s="2"/>
      <c r="M24" s="2"/>
      <c r="N24" s="2"/>
      <c r="O24" s="2"/>
      <c r="P24" s="2"/>
      <c r="Q24" s="2"/>
      <c r="R24" s="2"/>
      <c r="S24" s="2"/>
      <c r="T24" s="2"/>
    </row>
    <row r="25" spans="1:26" x14ac:dyDescent="0.2">
      <c r="C25" s="3"/>
      <c r="D25" s="5"/>
    </row>
    <row r="26" spans="1:26" x14ac:dyDescent="0.2">
      <c r="C26" s="3"/>
      <c r="D26" s="5"/>
    </row>
    <row r="27" spans="1:26" x14ac:dyDescent="0.2">
      <c r="C27" s="3"/>
      <c r="D27" s="5"/>
    </row>
    <row r="28" spans="1:26" x14ac:dyDescent="0.2">
      <c r="C28" s="3"/>
      <c r="D28" s="5"/>
    </row>
    <row r="29" spans="1:26" x14ac:dyDescent="0.2">
      <c r="C29" s="3"/>
      <c r="D29" s="5"/>
    </row>
    <row r="30" spans="1:26" x14ac:dyDescent="0.2">
      <c r="C30" s="3"/>
      <c r="D30" s="2"/>
    </row>
    <row r="31" spans="1:26" x14ac:dyDescent="0.2">
      <c r="C31" s="3"/>
      <c r="D31" s="2"/>
    </row>
  </sheetData>
  <sheetProtection password="D445" sheet="1" objects="1" scenarios="1"/>
  <scenarios current="38" show="38">
    <scenario name="FiveByFive" locked="1" count="26" user="rpontius" comment="Created by rpontius on 10/23/2001_x000a_Modified by rpontius on 10/23/2001">
      <inputCells r="C1" val="5"/>
      <inputCells r="D3" val="285"/>
      <inputCells r="E3" val="11"/>
      <inputCells r="F3" val="15"/>
      <inputCells r="G3" val="8"/>
      <inputCells r="H3" val="17"/>
      <inputCells r="D4" val="59"/>
      <inputCells r="E4" val="27"/>
      <inputCells r="F4" val="23"/>
      <inputCells r="G4" val="25"/>
      <inputCells r="H4" val="14"/>
      <inputCells r="D5" val="30"/>
      <inputCells r="E5" val="15"/>
      <inputCells r="F5" val="53"/>
      <inputCells r="G5" val="16"/>
      <inputCells r="H5" val="13"/>
      <inputCells r="D6" val="19"/>
      <inputCells r="E6" val="21"/>
      <inputCells r="F6" val="32"/>
      <inputCells r="G6" val="39"/>
      <inputCells r="H6" val="31"/>
      <inputCells r="D7" val="22"/>
      <inputCells r="E7" val="11"/>
      <inputCells r="F7" val="9"/>
      <inputCells r="G7" val="37"/>
      <inputCells r="H7" val="51"/>
    </scenario>
    <scenario name="TwoByTwo" locked="1" count="26" user="rpontius" comment="Created by rpontius on 10/23/2001">
      <inputCells r="C1" val="2"/>
      <inputCells r="D3" val="748"/>
      <inputCells r="E3" val="168"/>
      <inputCells r="F3" val=""/>
      <inputCells r="G3" val=""/>
      <inputCells r="H3" val=""/>
      <inputCells r="D4" val="193"/>
      <inputCells r="E4" val="92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Europe" locked="1" count="26" user="rpontius" comment="Created by rpontius on 10/23/2001">
      <inputCells r="C1" val="2"/>
      <inputCells r="D3" val="415"/>
      <inputCells r="E3" val="111"/>
      <inputCells r="F3" val=""/>
      <inputCells r="G3" val=""/>
      <inputCells r="H3" val=""/>
      <inputCells r="D4" val="66"/>
      <inputCells r="E4" val="1686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UK" locked="1" count="26" user="rpontius" comment="Created by rpontius on 10/23/2001">
      <inputCells r="C1" val="2"/>
      <inputCells r="D3" val="344"/>
      <inputCells r="E3" val="42"/>
      <inputCells r="F3" val=""/>
      <inputCells r="G3" val=""/>
      <inputCells r="H3" val=""/>
      <inputCells r="D4" val="98"/>
      <inputCells r="E4" val="245"/>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reland" locked="1" count="26" user="rpontius" comment="Created by rpontius on 10/23/2001">
      <inputCells r="C1" val="2"/>
      <inputCells r="D3" val="135"/>
      <inputCells r="E3" val="6"/>
      <inputCells r="F3" val=""/>
      <inputCells r="G3" val=""/>
      <inputCells r="H3" val=""/>
      <inputCells r="D4" val="45"/>
      <inputCells r="E4" val="4"/>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Norway" locked="1" count="26" user="rpontius" comment="Created by rpontius on 10/23/2001">
      <inputCells r="C1" val="2"/>
      <inputCells r="D3" val="68"/>
      <inputCells r="E3" val="16"/>
      <inputCells r="F3" val=""/>
      <inputCells r="G3" val=""/>
      <inputCells r="H3" val=""/>
      <inputCells r="D4" val="0"/>
      <inputCells r="E4" val="139"/>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NegativeKquantity" locked="1" count="26" user="rpontius" comment="Created by rpontius on 10/23/2001">
      <inputCells r="C1" val="2"/>
      <inputCells r="D3" val="2"/>
      <inputCells r="E3" val="20"/>
      <inputCells r="F3" val=""/>
      <inputCells r="G3" val=""/>
      <inputCells r="H3" val=""/>
      <inputCells r="D4" val="22"/>
      <inputCells r="E4" val="2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PositiveKquantity" locked="1" count="26" user="rpontius" comment="Created by rpontius on 10/23/2001">
      <inputCells r="C1" val="2"/>
      <inputCells r="D3" val="2"/>
      <inputCells r="E3" val="20"/>
      <inputCells r="F3" val=""/>
      <inputCells r="G3" val=""/>
      <inputCells r="H3" val=""/>
      <inputCells r="D4" val="21"/>
      <inputCells r="E4" val="2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terrible" locked="1" count="26" user="rpontius" comment="Created by rpontius on 10/28/2001">
      <inputCells r="C1" val="2"/>
      <inputCells r="D3" val="2"/>
      <inputCells r="E3" val="7"/>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llustration" locked="1" count="26" user="rpontius" comment="Created by rpontius on 12/12/2001">
      <inputCells r="C1" val="2"/>
      <inputCells r="D3" val="10"/>
      <inputCells r="E3" val="5"/>
      <inputCells r="F3" val=""/>
      <inputCells r="G3" val=""/>
      <inputCells r="H3" val=""/>
      <inputCells r="D4" val="20"/>
      <inputCells r="E4" val="6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llustration2" locked="1" count="26" user="rpontius" comment="Created by rpontius on 12/12/2001">
      <inputCells r="C1" val="2"/>
      <inputCells r="D3" val="40"/>
      <inputCells r="E3" val="30"/>
      <inputCells r="F3" val=""/>
      <inputCells r="G3" val=""/>
      <inputCells r="H3" val=""/>
      <inputCells r="D4" val="5"/>
      <inputCells r="E4" val="8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yrna1" locked="1" count="26" user="rpontius" comment="Created by rpontius on 12/16/2001">
      <inputCells r="C1" val="2"/>
      <inputCells r="D3" val="1803140"/>
      <inputCells r="E3" val="59186"/>
      <inputCells r="F3" val=""/>
      <inputCells r="G3" val=""/>
      <inputCells r="H3" val=""/>
      <inputCells r="D4" val="59185"/>
      <inputCells r="E4" val="191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RiddleAllDisagreementLocation1" locked="1" count="26" user="rpontius" comment="Created by rpontius on 12/8/2006">
      <inputCells r="C1" val="2"/>
      <inputCells r="D3" val="2"/>
      <inputCells r="E3" val="1"/>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AAG1" locked="1" count="26" user="rpontius" comment="Created by rpontius on 3/21/2007">
      <inputCells r="C1" val="9"/>
      <inputCells r="D3" val="14581"/>
      <inputCells r="E3" val="21"/>
      <inputCells r="F3" val="141"/>
      <inputCells r="G3" val="63"/>
      <inputCells r="H3" val="14"/>
      <inputCells r="D4" val="2"/>
      <inputCells r="E4" val="113"/>
      <inputCells r="F4" val="20"/>
      <inputCells r="G4" val="10"/>
      <inputCells r="H4" val="4"/>
      <inputCells r="D5" val="49"/>
      <inputCells r="E5" val="50"/>
      <inputCells r="F5" val="451"/>
      <inputCells r="G5" val="114"/>
      <inputCells r="H5" val="84"/>
      <inputCells r="D6" val="2"/>
      <inputCells r="E6" val="0"/>
      <inputCells r="F6" val="15"/>
      <inputCells r="G6" val="30"/>
      <inputCells r="H6" val="12"/>
      <inputCells r="D7" val="0"/>
      <inputCells r="E7" val="3"/>
      <inputCells r="F7" val="13"/>
      <inputCells r="G7" val="10"/>
      <inputCells r="H7" val="26"/>
    </scenario>
    <scenario name="16PixelExampleHighPercentCorrectLowKappa" locked="1" count="26" user="rpontius" comment="Created by rpontius on 6/8/2007">
      <inputCells r="C1" val="2"/>
      <inputCells r="D3" val="14"/>
      <inputCells r="E3" val="1"/>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16PixelExampleLowPercentCorrectHighKappa" locked="1" count="26" user="rpontius" comment="Created by rpontius on 6/8/2007">
      <inputCells r="C1" val="2"/>
      <inputCells r="D3" val="1"/>
      <inputCells r="E3" val="0"/>
      <inputCells r="F3" val=""/>
      <inputCells r="G3" val=""/>
      <inputCells r="H3" val=""/>
      <inputCells r="D4" val="12"/>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A" locked="1" count="26" user="rpontius" comment="Created by rpontius on 12/24/2007">
      <inputCells r="C1" val="2"/>
      <inputCells r="D3" val="1"/>
      <inputCells r="E3" val="3"/>
      <inputCells r="F3" val=""/>
      <inputCells r="G3" val=""/>
      <inputCells r="H3" val=""/>
      <inputCells r="D4" val="0"/>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B" locked="1" count="26" user="rpontius" comment="Created by rpontius on 12/24/2007">
      <inputCells r="C1" val="2"/>
      <inputCells r="D3" val="1"/>
      <inputCells r="E3" val="2"/>
      <inputCells r="F3" val=""/>
      <inputCells r="G3" val=""/>
      <inputCells r="H3" val=""/>
      <inputCells r="D4" val="0"/>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C" locked="1" count="26" user="rpontius" comment="Created by rpontius on 12/24/2007">
      <inputCells r="C1" val="2"/>
      <inputCells r="D3" val="0"/>
      <inputCells r="E3" val="3"/>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D" locked="1" count="26" user="rpontius" comment="Created by rpontius on 12/24/2007">
      <inputCells r="C1" val="2"/>
      <inputCells r="D3" val="1"/>
      <inputCells r="E3" val="1"/>
      <inputCells r="F3" val=""/>
      <inputCells r="G3" val=""/>
      <inputCells r="H3" val=""/>
      <inputCells r="D4" val="0"/>
      <inputCells r="E4" val="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E" locked="1" count="26" user="rpontius" comment="Created by rpontius on 12/24/2007">
      <inputCells r="C1" val="2"/>
      <inputCells r="D3" val="0"/>
      <inputCells r="E3" val="2"/>
      <inputCells r="F3" val=""/>
      <inputCells r="G3" val=""/>
      <inputCells r="H3" val=""/>
      <inputCells r="D4" val="1"/>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F" locked="1" count="26" user="rpontius" comment="Created by rpontius on 12/24/2007">
      <inputCells r="C1" val="2"/>
      <inputCells r="D3" val="1"/>
      <inputCells r="E3" val="0"/>
      <inputCells r="F3" val=""/>
      <inputCells r="G3" val=""/>
      <inputCells r="H3" val=""/>
      <inputCells r="D4" val="0"/>
      <inputCells r="E4" val="3"/>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G" locked="1" count="26" user="rpontius" comment="Created by rpontius on 12/24/2007_x000a_Modified by rpontius on 12/27/2007">
      <inputCells r="C1" val="2"/>
      <inputCells r="D3" val="0"/>
      <inputCells r="E3" val="1"/>
      <inputCells r="F3" val=""/>
      <inputCells r="G3" val=""/>
      <inputCells r="H3" val=""/>
      <inputCells r="D4" val="1"/>
      <inputCells r="E4" val="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H" locked="1" count="26" user="rpontius" comment="Created by rpontius on 12/24/2007">
      <inputCells r="C1" val="2"/>
      <inputCells r="D3" val="0"/>
      <inputCells r="E3" val="0"/>
      <inputCells r="F3" val=""/>
      <inputCells r="G3" val=""/>
      <inputCells r="H3" val=""/>
      <inputCells r="D4" val="1"/>
      <inputCells r="E4" val="3"/>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U" locked="1" count="26" user="rpontius" comment="Created by rpontius on 12/24/2007">
      <inputCells r="C1" val="2"/>
      <inputCells r="D3" val="0.5"/>
      <inputCells r="E3" val="1.5"/>
      <inputCells r="F3" val=""/>
      <inputCells r="G3" val=""/>
      <inputCells r="H3" val=""/>
      <inputCells r="D4" val="0.5"/>
      <inputCells r="E4" val="1.5"/>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PontiusShusasMceachern2004AEE" locked="1" count="26" user="rpontius" comment="Created by rpontius on 4/12/2008_x000a_Modified by rpontius on 4/12/2008">
      <inputCells r="C1" val="4"/>
      <inputCells r="D3" val="48.74"/>
      <inputCells r="E3" val="0.33"/>
      <inputCells r="F3" val="1.86"/>
      <inputCells r="G3" val="5"/>
      <inputCells r="H3" val=""/>
      <inputCells r="D4" val="0.48"/>
      <inputCells r="E4" val="1.72"/>
      <inputCells r="F4" val="0.11"/>
      <inputCells r="G4" val="0.47"/>
      <inputCells r="H4" val=""/>
      <inputCells r="D5" val="0"/>
      <inputCells r="E5" val="0"/>
      <inputCells r="F5" val="6.48"/>
      <inputCells r="G5" val="0.02"/>
      <inputCells r="H5" val=""/>
      <inputCells r="D6" val="0.59"/>
      <inputCells r="E6" val="0.73"/>
      <inputCells r="F6" val="0.48"/>
      <inputCells r="G6" val="32.99"/>
      <inputCells r="H6" val=""/>
      <inputCells r="D7" val=""/>
      <inputCells r="E7" val=""/>
      <inputCells r="F7" val=""/>
      <inputCells r="G7" val=""/>
      <inputCells r="H7" val=""/>
    </scenario>
    <scenario name="Karst1" locked="1" count="26" user="rpontius" comment="Created by rpontius on 1/30/2010">
      <inputCells r="C1" val="4"/>
      <inputCells r="D3" val="5124"/>
      <inputCells r="E3" val="446"/>
      <inputCells r="F3" val="27"/>
      <inputCells r="G3" val="0"/>
      <inputCells r="H3" val=""/>
      <inputCells r="D4" val="414"/>
      <inputCells r="E4" val="1533"/>
      <inputCells r="F4" val="359"/>
      <inputCells r="G4" val="0"/>
      <inputCells r="H4" val=""/>
      <inputCells r="D5" val="6"/>
      <inputCells r="E5" val="71"/>
      <inputCells r="F5" val="114"/>
      <inputCells r="G5" val="3"/>
      <inputCells r="H5" val=""/>
      <inputCells r="D6" val="0"/>
      <inputCells r="E6" val="0"/>
      <inputCells r="F6" val="0"/>
      <inputCells r="G6" val="0"/>
      <inputCells r="H6" val=""/>
      <inputCells r="D7" val=""/>
      <inputCells r="E7" val=""/>
      <inputCells r="F7" val=""/>
      <inputCells r="G7" val=""/>
      <inputCells r="H7" val=""/>
    </scenario>
    <scenario name="Karst2" locked="1" count="26" user="rpontius" comment="Created by rpontius on 1/30/2010">
      <inputCells r="C1" val="4"/>
      <inputCells r="D3" val="4904"/>
      <inputCells r="E3" val="617"/>
      <inputCells r="F3" val="22"/>
      <inputCells r="G3" val="0"/>
      <inputCells r="H3" val=""/>
      <inputCells r="D4" val="350"/>
      <inputCells r="E4" val="1413"/>
      <inputCells r="F4" val="286"/>
      <inputCells r="G4" val="1"/>
      <inputCells r="H4" val=""/>
      <inputCells r="D5" val="23"/>
      <inputCells r="E5" val="234"/>
      <inputCells r="F5" val="239"/>
      <inputCells r="G5" val="4"/>
      <inputCells r="H5" val=""/>
      <inputCells r="D6" val="0"/>
      <inputCells r="E6" val="1"/>
      <inputCells r="F6" val="3"/>
      <inputCells r="G6" val="0"/>
      <inputCells r="H6" val=""/>
      <inputCells r="D7" val=""/>
      <inputCells r="E7" val=""/>
      <inputCells r="F7" val=""/>
      <inputCells r="G7" val=""/>
      <inputCells r="H7" val=""/>
    </scenario>
    <scenario name="Shanghai1979-1989" locked="1" count="26" user="rpontius" comment="Created by rpontius on 6/25/2010">
      <inputCells r="C1" val="6"/>
      <inputCells r="D3" val="107.78"/>
      <inputCells r="E3" val="100.63"/>
      <inputCells r="F3" val="1.56"/>
      <inputCells r="G3" val="8.5"/>
      <inputCells r="H3" val="0.04"/>
      <inputCells r="D4" val="99.69"/>
      <inputCells r="E4" val="5572.08"/>
      <inputCells r="F4" val="6.57"/>
      <inputCells r="G4" val="121.95"/>
      <inputCells r="H4" val="12.09"/>
      <inputCells r="D5" val="34.2"/>
      <inputCells r="E5" val="83.92"/>
      <inputCells r="F5" val="72.19"/>
      <inputCells r="G5" val="0.59"/>
      <inputCells r="H5" val="0.02"/>
      <inputCells r="D6" val="11.23"/>
      <inputCells r="E6" val="0"/>
      <inputCells r="F6" val="0.48"/>
      <inputCells r="G6" val="117.17"/>
      <inputCells r="H6" val="0.96"/>
      <inputCells r="D7" val="0.45"/>
      <inputCells r="E7" val="0.79"/>
      <inputCells r="F7" val="0"/>
      <inputCells r="G7" val="5.73"/>
      <inputCells r="H7" val="2.26"/>
    </scenario>
    <scenario name="Shanghai1989-2000" locked="1" count="26" user="rpontius" comment="Created by rpontius on 6/25/2010">
      <inputCells r="C1" val="6"/>
      <inputCells r="D3" val="103.89"/>
      <inputCells r="E3" val="134.52"/>
      <inputCells r="F3" val="2.26"/>
      <inputCells r="G3" val="11.21"/>
      <inputCells r="H3" val="0.8"/>
      <inputCells r="D4" val="75.47"/>
      <inputCells r="E4" val="5083.4"/>
      <inputCells r="F4" val="1.87"/>
      <inputCells r="G4" val="566.11"/>
      <inputCells r="H4" val="14.82"/>
      <inputCells r="D5" val="1.82"/>
      <inputCells r="E5" val="73.78"/>
      <inputCells r="F5" val="0.31"/>
      <inputCells r="G5" val="3.65"/>
      <inputCells r="H5" val="0.04"/>
      <inputCells r="D6" val="9.77"/>
      <inputCells r="E6" val="0"/>
      <inputCells r="F6" val="0.05"/>
      <inputCells r="G6" val="240.37"/>
      <inputCells r="H6" val="1.73"/>
      <inputCells r="D7" val="0.37"/>
      <inputCells r="E7" val="3.32"/>
      <inputCells r="F7" val="0"/>
      <inputCells r="G7" val="3.47"/>
      <inputCells r="H7" val="8.38"/>
    </scenario>
    <scenario name="Ruelland et al. (2008) 1975a" locked="1" count="9" user="rpontius" comment="Created by rpontius on 11/14/2010_x000a_Modified by rpontius on 11/14/2010">
      <inputCells r="C1" val="6"/>
      <inputCells r="B3" val="map 1975"/>
      <inputCells r="D1" val="reference 1975"/>
      <inputCells r="D3" val="313"/>
      <inputCells r="D4" val="7"/>
      <inputCells r="D5" val="1"/>
      <inputCells r="D6" val="0"/>
      <inputCells r="D7" val="0"/>
      <inputCells r="D8" val="0"/>
    </scenario>
    <scenario name="Ruelland et al. (2008) 1975b" locked="1" count="30" user="rpontius" comment="Created by rpontius on 11/14/2010_x000a_Modified by rpontius on 11/14/2010">
      <inputCells r="E3" val="0"/>
      <inputCells r="F3" val="0"/>
      <inputCells r="G3" val="0"/>
      <inputCells r="H3" val="0"/>
      <inputCells r="I3" val="0"/>
      <inputCells r="E4" val="574"/>
      <inputCells r="F4" val="136"/>
      <inputCells r="G4" val="89"/>
      <inputCells r="H4" val="30"/>
      <inputCells r="I4" val="46"/>
      <inputCells r="E5" val="353"/>
      <inputCells r="F5" val="282"/>
      <inputCells r="G5" val="96"/>
      <inputCells r="H5" val="20"/>
      <inputCells r="I5" val="12"/>
      <inputCells r="E6" val="8"/>
      <inputCells r="F6" val="76"/>
      <inputCells r="G6" val="1051"/>
      <inputCells r="H6" val="211"/>
      <inputCells r="I6" val="42"/>
      <inputCells r="E7" val="0"/>
      <inputCells r="F7" val="4"/>
      <inputCells r="G7" val="100"/>
      <inputCells r="H7" val="908"/>
      <inputCells r="I7" val="129"/>
      <inputCells r="E8" val="6"/>
      <inputCells r="F8" val="9"/>
      <inputCells r="G8" val="40"/>
      <inputCells r="H8" val="142"/>
      <inputCells r="I8" val="1708"/>
    </scenario>
    <scenario name="Ruelland et al. (2008) 1985a" locked="1" count="9" user="rpontius" comment="Created by rpontius on 11/14/2010">
      <inputCells r="C1" val="6"/>
      <inputCells r="B3" val="map 1985"/>
      <inputCells r="D1" val="reference 1985"/>
      <inputCells r="D3" val="313"/>
      <inputCells r="D4" val="0"/>
      <inputCells r="D5" val="0"/>
      <inputCells r="D6" val="0"/>
      <inputCells r="D7" val="0"/>
      <inputCells r="D8" val="0"/>
    </scenario>
    <scenario name="Ruelland et al. (2008) 1985b" locked="1" count="30" user="rpontius" comment="Created by rpontius on 11/14/2010">
      <inputCells r="E3" val="19"/>
      <inputCells r="F3" val="0"/>
      <inputCells r="G3" val="0"/>
      <inputCells r="H3" val="0"/>
      <inputCells r="I3" val="0"/>
      <inputCells r="E4" val="556"/>
      <inputCells r="F4" val="270"/>
      <inputCells r="G4" val="10"/>
      <inputCells r="H4" val="0"/>
      <inputCells r="I4" val="0"/>
      <inputCells r="E5" val="136"/>
      <inputCells r="F5" val="296"/>
      <inputCells r="G5" val="68"/>
      <inputCells r="H5" val="17"/>
      <inputCells r="I5" val="1"/>
      <inputCells r="E6" val="115"/>
      <inputCells r="F6" val="191"/>
      <inputCells r="G6" val="984"/>
      <inputCells r="H6" val="203"/>
      <inputCells r="I6" val="66"/>
      <inputCells r="E7" val="2"/>
      <inputCells r="F7" val="7"/>
      <inputCells r="G7" val="262"/>
      <inputCells r="H7" val="822"/>
      <inputCells r="I7" val="178"/>
      <inputCells r="E8" val="54"/>
      <inputCells r="F8" val="0"/>
      <inputCells r="G8" val="64"/>
      <inputCells r="H8" val="99"/>
      <inputCells r="I8" val="1660"/>
    </scenario>
    <scenario name="Ruelland et al. (2008) 2000b" locked="1" count="30" user="rpontius" comment="Created by rpontius on 11/14/2010">
      <inputCells r="E3" val="29"/>
      <inputCells r="F3" val="1"/>
      <inputCells r="G3" val="0"/>
      <inputCells r="H3" val="0"/>
      <inputCells r="I3" val="0"/>
      <inputCells r="E4" val="576"/>
      <inputCells r="F4" val="370"/>
      <inputCells r="G4" val="2"/>
      <inputCells r="H4" val="0"/>
      <inputCells r="I4" val="0"/>
      <inputCells r="E5" val="131"/>
      <inputCells r="F5" val="331"/>
      <inputCells r="G5" val="101"/>
      <inputCells r="H5" val="2"/>
      <inputCells r="I5" val="0"/>
      <inputCells r="E6" val="83"/>
      <inputCells r="F6" val="62"/>
      <inputCells r="G6" val="1060"/>
      <inputCells r="H6" val="77"/>
      <inputCells r="I6" val="8"/>
      <inputCells r="E7" val="3"/>
      <inputCells r="F7" val="1"/>
      <inputCells r="G7" val="184"/>
      <inputCells r="H7" val="966"/>
      <inputCells r="I7" val="112"/>
      <inputCells r="E8" val="60"/>
      <inputCells r="F8" val="0"/>
      <inputCells r="G8" val="41"/>
      <inputCells r="H8" val="96"/>
      <inputCells r="I8" val="1785"/>
    </scenario>
    <scenario name="Ruelland et al. (2008) 2000a" locked="1" count="15" user="rpontius" comment="Created by rpontius on 11/14/2010_x000a_Modified by rpontius on 11/14/2010">
      <inputCells r="C1" val="6"/>
      <inputCells r="D1" val="reference 2000"/>
      <inputCells r="B3" val="map 2000"/>
      <inputCells r="C3" val="water"/>
      <inputCells r="D3" val="312"/>
      <inputCells r="C4" val="bare soil"/>
      <inputCells r="D4" val="1"/>
      <inputCells r="C5" val="sparse vegetation"/>
      <inputCells r="D5" val="0"/>
      <inputCells r="C6" val="shurblands"/>
      <inputCells r="D6" val="0"/>
      <inputCells r="C7" val="woodly savannahs"/>
      <inputCells r="D7" val="0"/>
      <inputCells r="C8" val="forests"/>
      <inputCells r="D8" val="0"/>
    </scenario>
    <scenario name="Wundram and Loffler (2008) supervised" locked="1" count="32" user="rpontius" comment="Created by rpontius on 11/14/2010_x000a_Modified by rpontius on 11/14/2010">
      <inputCells r="D1" val="reference"/>
      <inputCells r="B3" val="map"/>
      <inputCells r="C3" val="Lichen heath"/>
      <inputCells r="D3" val="89"/>
      <inputCells r="E3" val="3"/>
      <inputCells r="F3" val="7"/>
      <inputCells r="G3" val="0"/>
      <inputCells r="H3" val="1"/>
      <inputCells r="C4" val="Dwarf-shrub heath"/>
      <inputCells r="D4" val="11"/>
      <inputCells r="E4" val="16"/>
      <inputCells r="F4" val="10"/>
      <inputCells r="G4" val="1"/>
      <inputCells r="H4" val="0"/>
      <inputCells r="C5" val="Dwarf birch and willow shrubbery"/>
      <inputCells r="D5" val="2"/>
      <inputCells r="E5" val="14"/>
      <inputCells r="F5" val="60"/>
      <inputCells r="G5" val="2"/>
      <inputCells r="H5" val="0"/>
      <inputCells r="C6" val="Mire"/>
      <inputCells r="D6" val="1"/>
      <inputCells r="E6" val="9"/>
      <inputCells r="F6" val="7"/>
      <inputCells r="G6" val="5"/>
      <inputCells r="H6" val="0"/>
      <inputCells r="C7" val="Bedrock/boulder"/>
      <inputCells r="D7" val="20"/>
      <inputCells r="E7" val="1"/>
      <inputCells r="F7" val="2"/>
      <inputCells r="G7" val="0"/>
      <inputCells r="H7" val="4"/>
    </scenario>
    <scenario name="Wundram and Loffler (2008) unsupervised" locked="1" count="32" user="rpontius" comment="Created by rpontius on 11/14/2010">
      <inputCells r="D1" val="reference"/>
      <inputCells r="B3" val="map"/>
      <inputCells r="C3" val="Lichen heath"/>
      <inputCells r="D3" val="114"/>
      <inputCells r="E3" val="9"/>
      <inputCells r="F3" val="8"/>
      <inputCells r="G3" val="0"/>
      <inputCells r="H3" val="1"/>
      <inputCells r="C4" val="Dwarf-shrub heath"/>
      <inputCells r="D4" val="5"/>
      <inputCells r="E4" val="23"/>
      <inputCells r="F4" val="11"/>
      <inputCells r="G4" val="1"/>
      <inputCells r="H4" val="0"/>
      <inputCells r="C5" val="Dwarf birch and willow shrubbery"/>
      <inputCells r="D5" val="1"/>
      <inputCells r="E5" val="10"/>
      <inputCells r="F5" val="59"/>
      <inputCells r="G5" val="2"/>
      <inputCells r="H5" val="0"/>
      <inputCells r="C6" val="Mire"/>
      <inputCells r="D6" val="0"/>
      <inputCells r="E6" val="1"/>
      <inputCells r="F6" val="7"/>
      <inputCells r="G6" val="5"/>
      <inputCells r="H6" val="0"/>
      <inputCells r="C7" val="Bedrock/boulder"/>
      <inputCells r="D7" val="3"/>
      <inputCells r="E7" val="0"/>
      <inputCells r="F7" val="1"/>
      <inputCells r="G7" val="0"/>
      <inputCells r="H7" val="4"/>
    </scenario>
    <scenario name="Kalimantan01" locked="1" count="32" user="rpontius" comment="Created by rpontius on 1/26/2011_x000a_This shows the first file that Yan Gao sent Gil to compare 2000 to 2004 in Kalimantan.">
      <inputCells r="D1" val="2004"/>
      <inputCells r="B3" val="2000"/>
      <inputCells r="C3" val="river"/>
      <inputCells r="D3" val="43473"/>
      <inputCells r="E3" val="21"/>
      <inputCells r="F3" val="0"/>
      <inputCells r="G3" val="0"/>
      <inputCells r="H3" val="0"/>
      <inputCells r="C4" val="barren"/>
      <inputCells r="D4" val="9863"/>
      <inputCells r="E4" val="936488"/>
      <inputCells r="F4" val="7931"/>
      <inputCells r="G4" val="225694"/>
      <inputCells r="H4" val="157049"/>
      <inputCells r="C5" val="other"/>
      <inputCells r="D5" val="2"/>
      <inputCells r="E5" val="7775"/>
      <inputCells r="F5" val="1384"/>
      <inputCells r="G5" val="226"/>
      <inputCells r="H5" val="334"/>
      <inputCells r="C6" val="sparse vegetation"/>
      <inputCells r="D6" val="1032"/>
      <inputCells r="E6" val="184059"/>
      <inputCells r="F6" val="2858"/>
      <inputCells r="G6" val="128457"/>
      <inputCells r="H6" val="178938"/>
      <inputCells r="C7" val="dense vegetation"/>
      <inputCells r="D7" val="32"/>
      <inputCells r="E7" val="70938"/>
      <inputCells r="F7" val="87"/>
      <inputCells r="G7" val="53541"/>
      <inputCells r="H7" val="148283"/>
    </scenario>
  </scenarios>
  <phoneticPr fontId="4" type="noConversion"/>
  <pageMargins left="0.75" right="0.75" top="1" bottom="1" header="0.5" footer="0.5"/>
  <pageSetup scale="50" orientation="landscape" horizontalDpi="300" verticalDpi="300" r:id="rId1"/>
  <headerFooter alignWithMargins="0">
    <oddHeader>&amp;LRobert Gilmore Pontius Jr&amp;Crpontius@clarku.edu&amp;RClark University</oddHeader>
    <oddFooter>&amp;Lworkbook &amp;F, sheet &amp;A&amp;Cpage &amp;P of &amp;N&amp;R&amp;D, &amp;T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ublished="0">
    <pageSetUpPr fitToPage="1"/>
  </sheetPr>
  <dimension ref="A1:AC25"/>
  <sheetViews>
    <sheetView zoomScaleNormal="100" workbookViewId="0">
      <pane xSplit="3" ySplit="2" topLeftCell="D3" activePane="bottomRight" state="frozen"/>
      <selection pane="topRight" activeCell="C1" sqref="C1"/>
      <selection pane="bottomLeft" activeCell="A3" sqref="A3"/>
      <selection pane="bottomRight" activeCell="B3" sqref="B3"/>
    </sheetView>
  </sheetViews>
  <sheetFormatPr defaultColWidth="8.85546875" defaultRowHeight="12.75" x14ac:dyDescent="0.2"/>
  <cols>
    <col min="1" max="28" width="11.7109375" style="1" customWidth="1"/>
    <col min="29" max="29" width="11.7109375" style="42" customWidth="1"/>
    <col min="30" max="16384" width="8.85546875" style="1"/>
  </cols>
  <sheetData>
    <row r="1" spans="1:28" x14ac:dyDescent="0.2">
      <c r="B1" s="3" t="str">
        <f>Transpose!B1</f>
        <v>Gondwe2018</v>
      </c>
      <c r="C1" s="3"/>
      <c r="D1" s="3">
        <f>SampleCount!D1</f>
        <v>2018</v>
      </c>
      <c r="E1" s="3">
        <f>IF(E2="","",$D$1)</f>
        <v>2018</v>
      </c>
      <c r="F1" s="3">
        <f t="shared" ref="F1:S1" si="0">IF(F2="","",$D$1)</f>
        <v>2018</v>
      </c>
      <c r="G1" s="3">
        <f t="shared" si="0"/>
        <v>2018</v>
      </c>
      <c r="H1" s="3">
        <f t="shared" si="0"/>
        <v>2018</v>
      </c>
      <c r="I1" s="3">
        <f t="shared" si="0"/>
        <v>2018</v>
      </c>
      <c r="J1" s="3" t="str">
        <f t="shared" si="0"/>
        <v/>
      </c>
      <c r="K1" s="3" t="str">
        <f t="shared" si="0"/>
        <v/>
      </c>
      <c r="L1" s="3" t="str">
        <f t="shared" si="0"/>
        <v/>
      </c>
      <c r="M1" s="3" t="str">
        <f t="shared" si="0"/>
        <v/>
      </c>
      <c r="N1" s="3" t="str">
        <f t="shared" si="0"/>
        <v/>
      </c>
      <c r="O1" s="3" t="str">
        <f t="shared" si="0"/>
        <v/>
      </c>
      <c r="P1" s="3" t="str">
        <f t="shared" si="0"/>
        <v/>
      </c>
      <c r="Q1" s="3" t="str">
        <f t="shared" si="0"/>
        <v/>
      </c>
      <c r="R1" s="3" t="str">
        <f t="shared" si="0"/>
        <v/>
      </c>
      <c r="S1" s="3" t="str">
        <f t="shared" si="0"/>
        <v/>
      </c>
    </row>
    <row r="2" spans="1:28" x14ac:dyDescent="0.2">
      <c r="A2" s="3"/>
      <c r="B2" s="3"/>
      <c r="C2" s="3" t="str">
        <f>Transpose!C2</f>
        <v>Change</v>
      </c>
      <c r="D2" s="3" t="str">
        <f>IF(C3="","",C3)</f>
        <v>Grassland</v>
      </c>
      <c r="E2" s="3" t="str">
        <f>IF(C4="","",C4)</f>
        <v>Woodland</v>
      </c>
      <c r="F2" s="3" t="str">
        <f>IF(C5="","",C5)</f>
        <v>Agriculture</v>
      </c>
      <c r="G2" s="3" t="str">
        <f>IF(C6="","",C6)</f>
        <v>Plantation</v>
      </c>
      <c r="H2" s="3" t="str">
        <f>IF(C7="","",C7)</f>
        <v>Settlement</v>
      </c>
      <c r="I2" s="3" t="str">
        <f>IF(C8="","",C8)</f>
        <v>Wetland</v>
      </c>
      <c r="J2" s="3" t="str">
        <f>IF(C9="","",C9)</f>
        <v/>
      </c>
      <c r="K2" s="3" t="str">
        <f>IF(C10="","",C10)</f>
        <v/>
      </c>
      <c r="L2" s="3" t="str">
        <f>IF(C11="","",C11)</f>
        <v/>
      </c>
      <c r="M2" s="3" t="str">
        <f>IF(C12="","",C12)</f>
        <v/>
      </c>
      <c r="N2" s="3" t="str">
        <f>IF(C13="","",C13)</f>
        <v/>
      </c>
      <c r="O2" s="3" t="str">
        <f>IF(C14="","",C14)</f>
        <v/>
      </c>
      <c r="P2" s="3" t="str">
        <f>IF(C15="","",C15)</f>
        <v/>
      </c>
      <c r="Q2" s="3" t="str">
        <f>IF(C16="","",C16)</f>
        <v/>
      </c>
      <c r="R2" s="3" t="str">
        <f>IF(C17="","",C17)</f>
        <v/>
      </c>
      <c r="S2" s="3" t="str">
        <f>IF(C18="","",C18)</f>
        <v/>
      </c>
      <c r="T2" s="1" t="str">
        <f>Proportion!T2</f>
        <v>Total</v>
      </c>
      <c r="W2" s="3"/>
      <c r="X2" s="3"/>
      <c r="Y2" s="3"/>
      <c r="Z2" s="3"/>
      <c r="AA2" s="3"/>
      <c r="AB2" s="3"/>
    </row>
    <row r="3" spans="1:28" x14ac:dyDescent="0.2">
      <c r="A3" s="15"/>
      <c r="B3" s="3">
        <f>SampleCount!B3</f>
        <v>1999</v>
      </c>
      <c r="C3" s="3" t="str">
        <f>IF(SampleCount!C3="","",PopulationCount!C3)</f>
        <v>Grassland</v>
      </c>
      <c r="D3" s="3"/>
      <c r="E3" s="4"/>
      <c r="F3" s="4"/>
      <c r="G3" s="4"/>
      <c r="H3" s="4"/>
      <c r="I3" s="4"/>
      <c r="J3" s="4"/>
      <c r="K3" s="4"/>
      <c r="L3" s="4"/>
      <c r="M3" s="4"/>
      <c r="N3" s="4"/>
      <c r="O3" s="4"/>
      <c r="P3" s="4"/>
      <c r="Q3" s="4"/>
      <c r="R3" s="4"/>
      <c r="S3" s="4"/>
      <c r="T3" s="2">
        <f>IF(C3="","",SUM(D3:S3))</f>
        <v>0</v>
      </c>
      <c r="U3" s="2"/>
      <c r="V3" s="2"/>
      <c r="W3" s="2"/>
      <c r="X3" s="2"/>
      <c r="Y3" s="2"/>
      <c r="Z3" s="2"/>
      <c r="AA3" s="2"/>
      <c r="AB3" s="2"/>
    </row>
    <row r="4" spans="1:28" x14ac:dyDescent="0.2">
      <c r="A4" s="15"/>
      <c r="B4" s="3">
        <f>IF(C4="","",$B$3)</f>
        <v>1999</v>
      </c>
      <c r="C4" s="3" t="str">
        <f>IF(SampleCount!C4="","",PopulationCount!C4)</f>
        <v>Woodland</v>
      </c>
      <c r="D4" s="4">
        <f>IF(Proportion!D4="","",2*MIN(Proportion!D4,Transpose!D4))</f>
        <v>8.7372370806739569E-2</v>
      </c>
      <c r="E4" s="4"/>
      <c r="F4" s="4"/>
      <c r="G4" s="4"/>
      <c r="H4" s="4"/>
      <c r="I4" s="4"/>
      <c r="J4" s="4"/>
      <c r="K4" s="4"/>
      <c r="L4" s="4"/>
      <c r="M4" s="4"/>
      <c r="N4" s="4"/>
      <c r="O4" s="4"/>
      <c r="P4" s="4"/>
      <c r="Q4" s="4"/>
      <c r="R4" s="4"/>
      <c r="S4" s="4"/>
      <c r="T4" s="2">
        <f t="shared" ref="T4:T18" si="1">IF(C4="","",SUM(D4:S4))</f>
        <v>8.7372370806739569E-2</v>
      </c>
      <c r="U4" s="2"/>
      <c r="V4" s="2"/>
      <c r="W4" s="2"/>
      <c r="X4" s="2"/>
      <c r="Y4" s="2"/>
      <c r="Z4" s="2"/>
      <c r="AA4" s="2"/>
      <c r="AB4" s="2"/>
    </row>
    <row r="5" spans="1:28" x14ac:dyDescent="0.2">
      <c r="A5" s="15"/>
      <c r="B5" s="3">
        <f t="shared" ref="B5:B18" si="2">IF(C5="","",$B$3)</f>
        <v>1999</v>
      </c>
      <c r="C5" s="3" t="str">
        <f>IF(SampleCount!C5="","",PopulationCount!C5)</f>
        <v>Agriculture</v>
      </c>
      <c r="D5" s="4">
        <f>IF(Proportion!D5="","",2*MIN(Proportion!D5,Transpose!D5))</f>
        <v>4.4076630200645381E-2</v>
      </c>
      <c r="E5" s="4">
        <f>IF(Proportion!E5="","",2*MIN(Proportion!E5,Transpose!E5))</f>
        <v>5.0307807321811199E-2</v>
      </c>
      <c r="F5" s="4"/>
      <c r="G5" s="4"/>
      <c r="H5" s="4"/>
      <c r="I5" s="4"/>
      <c r="J5" s="4"/>
      <c r="K5" s="4"/>
      <c r="L5" s="4"/>
      <c r="M5" s="4"/>
      <c r="N5" s="4"/>
      <c r="O5" s="4"/>
      <c r="P5" s="4"/>
      <c r="Q5" s="4"/>
      <c r="R5" s="4"/>
      <c r="S5" s="4"/>
      <c r="T5" s="2">
        <f t="shared" si="1"/>
        <v>9.438443752245658E-2</v>
      </c>
      <c r="U5" s="2"/>
      <c r="V5" s="2"/>
      <c r="W5" s="2"/>
      <c r="X5" s="2"/>
      <c r="Y5" s="2"/>
      <c r="Z5" s="2"/>
      <c r="AA5" s="2"/>
      <c r="AB5" s="2"/>
    </row>
    <row r="6" spans="1:28" x14ac:dyDescent="0.2">
      <c r="A6" s="15"/>
      <c r="B6" s="3">
        <f t="shared" si="2"/>
        <v>1999</v>
      </c>
      <c r="C6" s="3" t="str">
        <f>IF(SampleCount!C6="","",PopulationCount!C6)</f>
        <v>Plantation</v>
      </c>
      <c r="D6" s="4">
        <f>IF(Proportion!D6="","",2*MIN(Proportion!D6,Transpose!D6))</f>
        <v>1.135923996402432E-3</v>
      </c>
      <c r="E6" s="4">
        <f>IF(Proportion!E6="","",2*MIN(Proportion!E6,Transpose!E6))</f>
        <v>1.3917803099104384E-2</v>
      </c>
      <c r="F6" s="4">
        <f>IF(Proportion!F6="","",2*MIN(Proportion!F6,Transpose!F6))</f>
        <v>6.0012345361895613E-4</v>
      </c>
      <c r="G6" s="4"/>
      <c r="H6" s="4"/>
      <c r="I6" s="4"/>
      <c r="J6" s="4"/>
      <c r="K6" s="4"/>
      <c r="L6" s="4"/>
      <c r="M6" s="4"/>
      <c r="N6" s="4"/>
      <c r="O6" s="4"/>
      <c r="P6" s="4"/>
      <c r="Q6" s="4"/>
      <c r="R6" s="4"/>
      <c r="S6" s="4"/>
      <c r="T6" s="2">
        <f t="shared" si="1"/>
        <v>1.5653850549125773E-2</v>
      </c>
      <c r="U6" s="2"/>
      <c r="V6" s="2"/>
      <c r="W6" s="2"/>
      <c r="X6" s="2"/>
      <c r="Y6" s="2"/>
      <c r="Z6" s="2"/>
      <c r="AA6" s="2"/>
      <c r="AB6" s="2"/>
    </row>
    <row r="7" spans="1:28" x14ac:dyDescent="0.2">
      <c r="A7" s="15"/>
      <c r="B7" s="3">
        <f t="shared" si="2"/>
        <v>1999</v>
      </c>
      <c r="C7" s="3" t="str">
        <f>IF(SampleCount!C7="","",PopulationCount!C7)</f>
        <v>Settlement</v>
      </c>
      <c r="D7" s="4">
        <f>IF(Proportion!D7="","",2*MIN(Proportion!D7,Transpose!D7))</f>
        <v>1.1885766537211406E-2</v>
      </c>
      <c r="E7" s="4">
        <f>IF(Proportion!E7="","",2*MIN(Proportion!E7,Transpose!E7))</f>
        <v>1.0620967920545997E-2</v>
      </c>
      <c r="F7" s="4">
        <f>IF(Proportion!F7="","",2*MIN(Proportion!F7,Transpose!F7))</f>
        <v>3.4893066554581798E-2</v>
      </c>
      <c r="G7" s="4">
        <f>IF(Proportion!G7="","",2*MIN(Proportion!G7,Transpose!G7))</f>
        <v>2.5962538898048631E-4</v>
      </c>
      <c r="H7" s="4"/>
      <c r="I7" s="4"/>
      <c r="J7" s="4"/>
      <c r="K7" s="4"/>
      <c r="L7" s="4"/>
      <c r="M7" s="4"/>
      <c r="N7" s="4"/>
      <c r="O7" s="4"/>
      <c r="P7" s="4"/>
      <c r="Q7" s="4"/>
      <c r="R7" s="4"/>
      <c r="S7" s="4"/>
      <c r="T7" s="2">
        <f t="shared" si="1"/>
        <v>5.7659426401319686E-2</v>
      </c>
      <c r="U7" s="2"/>
      <c r="V7" s="2"/>
      <c r="W7" s="2"/>
      <c r="X7" s="2"/>
      <c r="Y7" s="2"/>
      <c r="Z7" s="2"/>
      <c r="AA7" s="2"/>
      <c r="AB7" s="2"/>
    </row>
    <row r="8" spans="1:28" x14ac:dyDescent="0.2">
      <c r="A8" s="15"/>
      <c r="B8" s="3">
        <f t="shared" si="2"/>
        <v>1999</v>
      </c>
      <c r="C8" s="3" t="str">
        <f>IF(SampleCount!C8="","",PopulationCount!C8)</f>
        <v>Wetland</v>
      </c>
      <c r="D8" s="4">
        <f>IF(Proportion!D8="","",2*MIN(Proportion!D8,Transpose!D8))</f>
        <v>4.0720200615486516E-3</v>
      </c>
      <c r="E8" s="4">
        <f>IF(Proportion!E8="","",2*MIN(Proportion!E8,Transpose!E8))</f>
        <v>2.441648579883747E-2</v>
      </c>
      <c r="F8" s="4">
        <f>IF(Proportion!F8="","",2*MIN(Proportion!F8,Transpose!F8))</f>
        <v>1.1374569469689403E-2</v>
      </c>
      <c r="G8" s="4">
        <f>IF(Proportion!G8="","",2*MIN(Proportion!G8,Transpose!G8))</f>
        <v>2.1077383893713963E-3</v>
      </c>
      <c r="H8" s="4">
        <f>IF(Proportion!H8="","",2*MIN(Proportion!H8,Transpose!H8))</f>
        <v>9.2202781934624489E-4</v>
      </c>
      <c r="I8" s="4"/>
      <c r="J8" s="4"/>
      <c r="K8" s="4"/>
      <c r="L8" s="4"/>
      <c r="M8" s="4"/>
      <c r="N8" s="4"/>
      <c r="O8" s="4"/>
      <c r="P8" s="4"/>
      <c r="Q8" s="4"/>
      <c r="R8" s="4"/>
      <c r="S8" s="4"/>
      <c r="T8" s="2">
        <f t="shared" si="1"/>
        <v>4.2892841538793157E-2</v>
      </c>
      <c r="U8" s="2"/>
      <c r="V8" s="2"/>
      <c r="W8" s="2"/>
      <c r="X8" s="2"/>
      <c r="Y8" s="2"/>
      <c r="Z8" s="2"/>
      <c r="AA8" s="2"/>
      <c r="AB8" s="2"/>
    </row>
    <row r="9" spans="1:28" x14ac:dyDescent="0.2">
      <c r="A9" s="15"/>
      <c r="B9" s="3" t="str">
        <f t="shared" si="2"/>
        <v/>
      </c>
      <c r="C9" s="3" t="str">
        <f>IF(SampleCount!C9="","",PopulationCount!C9)</f>
        <v/>
      </c>
      <c r="D9" s="4" t="str">
        <f>IF(Proportion!D9="","",2*MIN(Proportion!D9,Transpose!D9))</f>
        <v/>
      </c>
      <c r="E9" s="4" t="str">
        <f>IF(Proportion!E9="","",2*MIN(Proportion!E9,Transpose!E9))</f>
        <v/>
      </c>
      <c r="F9" s="4" t="str">
        <f>IF(Proportion!F9="","",2*MIN(Proportion!F9,Transpose!F9))</f>
        <v/>
      </c>
      <c r="G9" s="4" t="str">
        <f>IF(Proportion!G9="","",2*MIN(Proportion!G9,Transpose!G9))</f>
        <v/>
      </c>
      <c r="H9" s="4" t="str">
        <f>IF(Proportion!H9="","",2*MIN(Proportion!H9,Transpose!H9))</f>
        <v/>
      </c>
      <c r="I9" s="4" t="str">
        <f>IF(Proportion!I9="","",2*MIN(Proportion!I9,Transpose!I9))</f>
        <v/>
      </c>
      <c r="J9" s="4"/>
      <c r="K9" s="4"/>
      <c r="L9" s="4"/>
      <c r="M9" s="4"/>
      <c r="N9" s="4"/>
      <c r="O9" s="4"/>
      <c r="P9" s="4"/>
      <c r="Q9" s="4"/>
      <c r="R9" s="4"/>
      <c r="S9" s="4"/>
      <c r="T9" s="2" t="str">
        <f t="shared" si="1"/>
        <v/>
      </c>
      <c r="U9" s="2"/>
      <c r="V9" s="2"/>
      <c r="W9" s="2"/>
      <c r="X9" s="2"/>
      <c r="Y9" s="2"/>
      <c r="Z9" s="2"/>
      <c r="AA9" s="2"/>
      <c r="AB9" s="2"/>
    </row>
    <row r="10" spans="1:28" x14ac:dyDescent="0.2">
      <c r="A10" s="15"/>
      <c r="B10" s="3" t="str">
        <f t="shared" si="2"/>
        <v/>
      </c>
      <c r="C10" s="3" t="str">
        <f>IF(SampleCount!C10="","",PopulationCount!C10)</f>
        <v/>
      </c>
      <c r="D10" s="4" t="str">
        <f>IF(Proportion!D10="","",2*MIN(Proportion!D10,Transpose!D10))</f>
        <v/>
      </c>
      <c r="E10" s="4" t="str">
        <f>IF(Proportion!E10="","",2*MIN(Proportion!E10,Transpose!E10))</f>
        <v/>
      </c>
      <c r="F10" s="4" t="str">
        <f>IF(Proportion!F10="","",2*MIN(Proportion!F10,Transpose!F10))</f>
        <v/>
      </c>
      <c r="G10" s="4" t="str">
        <f>IF(Proportion!G10="","",2*MIN(Proportion!G10,Transpose!G10))</f>
        <v/>
      </c>
      <c r="H10" s="4" t="str">
        <f>IF(Proportion!H10="","",2*MIN(Proportion!H10,Transpose!H10))</f>
        <v/>
      </c>
      <c r="I10" s="4" t="str">
        <f>IF(Proportion!I10="","",2*MIN(Proportion!I10,Transpose!I10))</f>
        <v/>
      </c>
      <c r="J10" s="4" t="str">
        <f>IF(Proportion!J10="","",2*MIN(Proportion!J10,Transpose!J10))</f>
        <v/>
      </c>
      <c r="K10" s="4"/>
      <c r="L10" s="4"/>
      <c r="M10" s="4"/>
      <c r="N10" s="4"/>
      <c r="O10" s="4"/>
      <c r="P10" s="4"/>
      <c r="Q10" s="4"/>
      <c r="R10" s="4"/>
      <c r="S10" s="4"/>
      <c r="T10" s="2" t="str">
        <f t="shared" si="1"/>
        <v/>
      </c>
      <c r="U10" s="2"/>
      <c r="V10" s="2"/>
      <c r="W10" s="2"/>
      <c r="X10" s="2"/>
      <c r="Y10" s="2"/>
      <c r="Z10" s="2"/>
      <c r="AA10" s="2"/>
      <c r="AB10" s="2"/>
    </row>
    <row r="11" spans="1:28" x14ac:dyDescent="0.2">
      <c r="A11" s="15"/>
      <c r="B11" s="3" t="str">
        <f t="shared" si="2"/>
        <v/>
      </c>
      <c r="C11" s="3" t="str">
        <f>IF(SampleCount!C11="","",PopulationCount!C11)</f>
        <v/>
      </c>
      <c r="D11" s="4" t="str">
        <f>IF(Proportion!D11="","",2*MIN(Proportion!D11,Transpose!D11))</f>
        <v/>
      </c>
      <c r="E11" s="4" t="str">
        <f>IF(Proportion!E11="","",2*MIN(Proportion!E11,Transpose!E11))</f>
        <v/>
      </c>
      <c r="F11" s="4" t="str">
        <f>IF(Proportion!F11="","",2*MIN(Proportion!F11,Transpose!F11))</f>
        <v/>
      </c>
      <c r="G11" s="4" t="str">
        <f>IF(Proportion!G11="","",2*MIN(Proportion!G11,Transpose!G11))</f>
        <v/>
      </c>
      <c r="H11" s="4" t="str">
        <f>IF(Proportion!H11="","",2*MIN(Proportion!H11,Transpose!H11))</f>
        <v/>
      </c>
      <c r="I11" s="4" t="str">
        <f>IF(Proportion!I11="","",2*MIN(Proportion!I11,Transpose!I11))</f>
        <v/>
      </c>
      <c r="J11" s="4" t="str">
        <f>IF(Proportion!J11="","",2*MIN(Proportion!J11,Transpose!J11))</f>
        <v/>
      </c>
      <c r="K11" s="4" t="str">
        <f>IF(Proportion!K11="","",2*MIN(Proportion!K11,Transpose!K11))</f>
        <v/>
      </c>
      <c r="L11" s="4"/>
      <c r="M11" s="4"/>
      <c r="N11" s="4"/>
      <c r="O11" s="4"/>
      <c r="P11" s="4"/>
      <c r="Q11" s="4"/>
      <c r="R11" s="4"/>
      <c r="S11" s="4"/>
      <c r="T11" s="2" t="str">
        <f t="shared" si="1"/>
        <v/>
      </c>
      <c r="U11" s="2"/>
      <c r="V11" s="2"/>
      <c r="W11" s="2"/>
      <c r="X11" s="2"/>
      <c r="Y11" s="2"/>
      <c r="Z11" s="2"/>
      <c r="AA11" s="2"/>
      <c r="AB11" s="2"/>
    </row>
    <row r="12" spans="1:28" x14ac:dyDescent="0.2">
      <c r="A12" s="15"/>
      <c r="B12" s="3" t="str">
        <f t="shared" si="2"/>
        <v/>
      </c>
      <c r="C12" s="3" t="str">
        <f>IF(SampleCount!C12="","",PopulationCount!C12)</f>
        <v/>
      </c>
      <c r="D12" s="4" t="str">
        <f>IF(Proportion!D12="","",2*MIN(Proportion!D12,Transpose!D12))</f>
        <v/>
      </c>
      <c r="E12" s="4" t="str">
        <f>IF(Proportion!E12="","",2*MIN(Proportion!E12,Transpose!E12))</f>
        <v/>
      </c>
      <c r="F12" s="4" t="str">
        <f>IF(Proportion!F12="","",2*MIN(Proportion!F12,Transpose!F12))</f>
        <v/>
      </c>
      <c r="G12" s="4" t="str">
        <f>IF(Proportion!G12="","",2*MIN(Proportion!G12,Transpose!G12))</f>
        <v/>
      </c>
      <c r="H12" s="4" t="str">
        <f>IF(Proportion!H12="","",2*MIN(Proportion!H12,Transpose!H12))</f>
        <v/>
      </c>
      <c r="I12" s="4" t="str">
        <f>IF(Proportion!I12="","",2*MIN(Proportion!I12,Transpose!I12))</f>
        <v/>
      </c>
      <c r="J12" s="4" t="str">
        <f>IF(Proportion!J12="","",2*MIN(Proportion!J12,Transpose!J12))</f>
        <v/>
      </c>
      <c r="K12" s="4" t="str">
        <f>IF(Proportion!K12="","",2*MIN(Proportion!K12,Transpose!K12))</f>
        <v/>
      </c>
      <c r="L12" s="4" t="str">
        <f>IF(Proportion!L12="","",2*MIN(Proportion!L12,Transpose!L12))</f>
        <v/>
      </c>
      <c r="M12" s="4"/>
      <c r="N12" s="4"/>
      <c r="O12" s="4"/>
      <c r="P12" s="4"/>
      <c r="Q12" s="4"/>
      <c r="R12" s="4"/>
      <c r="S12" s="4"/>
      <c r="T12" s="2" t="str">
        <f t="shared" si="1"/>
        <v/>
      </c>
      <c r="U12" s="2"/>
      <c r="V12" s="2"/>
      <c r="W12" s="2"/>
      <c r="X12" s="2"/>
      <c r="Y12" s="2"/>
      <c r="Z12" s="2"/>
      <c r="AA12" s="2"/>
      <c r="AB12" s="2"/>
    </row>
    <row r="13" spans="1:28" x14ac:dyDescent="0.2">
      <c r="A13" s="15"/>
      <c r="B13" s="3" t="str">
        <f t="shared" si="2"/>
        <v/>
      </c>
      <c r="C13" s="3" t="str">
        <f>IF(SampleCount!C13="","",PopulationCount!C13)</f>
        <v/>
      </c>
      <c r="D13" s="4" t="str">
        <f>IF(Proportion!D13="","",2*MIN(Proportion!D13,Transpose!D13))</f>
        <v/>
      </c>
      <c r="E13" s="4" t="str">
        <f>IF(Proportion!E13="","",2*MIN(Proportion!E13,Transpose!E13))</f>
        <v/>
      </c>
      <c r="F13" s="4" t="str">
        <f>IF(Proportion!F13="","",2*MIN(Proportion!F13,Transpose!F13))</f>
        <v/>
      </c>
      <c r="G13" s="4" t="str">
        <f>IF(Proportion!G13="","",2*MIN(Proportion!G13,Transpose!G13))</f>
        <v/>
      </c>
      <c r="H13" s="4" t="str">
        <f>IF(Proportion!H13="","",2*MIN(Proportion!H13,Transpose!H13))</f>
        <v/>
      </c>
      <c r="I13" s="4" t="str">
        <f>IF(Proportion!I13="","",2*MIN(Proportion!I13,Transpose!I13))</f>
        <v/>
      </c>
      <c r="J13" s="4" t="str">
        <f>IF(Proportion!J13="","",2*MIN(Proportion!J13,Transpose!J13))</f>
        <v/>
      </c>
      <c r="K13" s="4" t="str">
        <f>IF(Proportion!K13="","",2*MIN(Proportion!K13,Transpose!K13))</f>
        <v/>
      </c>
      <c r="L13" s="4" t="str">
        <f>IF(Proportion!L13="","",2*MIN(Proportion!L13,Transpose!L13))</f>
        <v/>
      </c>
      <c r="M13" s="4" t="str">
        <f>IF(Proportion!M13="","",2*MIN(Proportion!M13,Transpose!M13))</f>
        <v/>
      </c>
      <c r="N13" s="4"/>
      <c r="O13" s="4"/>
      <c r="P13" s="4"/>
      <c r="Q13" s="4"/>
      <c r="R13" s="4"/>
      <c r="S13" s="4"/>
      <c r="T13" s="2" t="str">
        <f t="shared" si="1"/>
        <v/>
      </c>
      <c r="U13" s="2"/>
      <c r="V13" s="2"/>
      <c r="W13" s="2"/>
      <c r="X13" s="2"/>
      <c r="Y13" s="2"/>
      <c r="Z13" s="2"/>
      <c r="AA13" s="2"/>
      <c r="AB13" s="2"/>
    </row>
    <row r="14" spans="1:28" x14ac:dyDescent="0.2">
      <c r="A14" s="15"/>
      <c r="B14" s="3" t="str">
        <f t="shared" si="2"/>
        <v/>
      </c>
      <c r="C14" s="3" t="str">
        <f>IF(SampleCount!C14="","",PopulationCount!C14)</f>
        <v/>
      </c>
      <c r="D14" s="4" t="str">
        <f>IF(Proportion!D14="","",2*MIN(Proportion!D14,Transpose!D14))</f>
        <v/>
      </c>
      <c r="E14" s="4" t="str">
        <f>IF(Proportion!E14="","",2*MIN(Proportion!E14,Transpose!E14))</f>
        <v/>
      </c>
      <c r="F14" s="4" t="str">
        <f>IF(Proportion!F14="","",2*MIN(Proportion!F14,Transpose!F14))</f>
        <v/>
      </c>
      <c r="G14" s="4" t="str">
        <f>IF(Proportion!G14="","",2*MIN(Proportion!G14,Transpose!G14))</f>
        <v/>
      </c>
      <c r="H14" s="4" t="str">
        <f>IF(Proportion!H14="","",2*MIN(Proportion!H14,Transpose!H14))</f>
        <v/>
      </c>
      <c r="I14" s="4" t="str">
        <f>IF(Proportion!I14="","",2*MIN(Proportion!I14,Transpose!I14))</f>
        <v/>
      </c>
      <c r="J14" s="4" t="str">
        <f>IF(Proportion!J14="","",2*MIN(Proportion!J14,Transpose!J14))</f>
        <v/>
      </c>
      <c r="K14" s="4" t="str">
        <f>IF(Proportion!K14="","",2*MIN(Proportion!K14,Transpose!K14))</f>
        <v/>
      </c>
      <c r="L14" s="4" t="str">
        <f>IF(Proportion!L14="","",2*MIN(Proportion!L14,Transpose!L14))</f>
        <v/>
      </c>
      <c r="M14" s="4" t="str">
        <f>IF(Proportion!M14="","",2*MIN(Proportion!M14,Transpose!M14))</f>
        <v/>
      </c>
      <c r="N14" s="4" t="str">
        <f>IF(Proportion!N14="","",2*MIN(Proportion!N14,Transpose!N14))</f>
        <v/>
      </c>
      <c r="O14" s="4"/>
      <c r="P14" s="4"/>
      <c r="Q14" s="4"/>
      <c r="R14" s="4"/>
      <c r="S14" s="4"/>
      <c r="T14" s="2" t="str">
        <f t="shared" si="1"/>
        <v/>
      </c>
      <c r="U14" s="2"/>
      <c r="V14" s="2"/>
      <c r="W14" s="2"/>
      <c r="X14" s="2"/>
      <c r="Y14" s="2"/>
      <c r="Z14" s="2"/>
      <c r="AA14" s="2"/>
      <c r="AB14" s="2"/>
    </row>
    <row r="15" spans="1:28" x14ac:dyDescent="0.2">
      <c r="A15" s="15"/>
      <c r="B15" s="3" t="str">
        <f t="shared" si="2"/>
        <v/>
      </c>
      <c r="C15" s="3" t="str">
        <f>IF(SampleCount!C15="","",PopulationCount!C15)</f>
        <v/>
      </c>
      <c r="D15" s="4" t="str">
        <f>IF(Proportion!D15="","",2*MIN(Proportion!D15,Transpose!D15))</f>
        <v/>
      </c>
      <c r="E15" s="4" t="str">
        <f>IF(Proportion!E15="","",2*MIN(Proportion!E15,Transpose!E15))</f>
        <v/>
      </c>
      <c r="F15" s="4" t="str">
        <f>IF(Proportion!F15="","",2*MIN(Proportion!F15,Transpose!F15))</f>
        <v/>
      </c>
      <c r="G15" s="4" t="str">
        <f>IF(Proportion!G15="","",2*MIN(Proportion!G15,Transpose!G15))</f>
        <v/>
      </c>
      <c r="H15" s="4" t="str">
        <f>IF(Proportion!H15="","",2*MIN(Proportion!H15,Transpose!H15))</f>
        <v/>
      </c>
      <c r="I15" s="4" t="str">
        <f>IF(Proportion!I15="","",2*MIN(Proportion!I15,Transpose!I15))</f>
        <v/>
      </c>
      <c r="J15" s="4" t="str">
        <f>IF(Proportion!J15="","",2*MIN(Proportion!J15,Transpose!J15))</f>
        <v/>
      </c>
      <c r="K15" s="4" t="str">
        <f>IF(Proportion!K15="","",2*MIN(Proportion!K15,Transpose!K15))</f>
        <v/>
      </c>
      <c r="L15" s="4" t="str">
        <f>IF(Proportion!L15="","",2*MIN(Proportion!L15,Transpose!L15))</f>
        <v/>
      </c>
      <c r="M15" s="4" t="str">
        <f>IF(Proportion!M15="","",2*MIN(Proportion!M15,Transpose!M15))</f>
        <v/>
      </c>
      <c r="N15" s="4" t="str">
        <f>IF(Proportion!N15="","",2*MIN(Proportion!N15,Transpose!N15))</f>
        <v/>
      </c>
      <c r="O15" s="4" t="str">
        <f>IF(Proportion!O15="","",2*MIN(Proportion!O15,Transpose!O15))</f>
        <v/>
      </c>
      <c r="P15" s="4"/>
      <c r="Q15" s="4"/>
      <c r="R15" s="4"/>
      <c r="S15" s="4"/>
      <c r="T15" s="2" t="str">
        <f t="shared" si="1"/>
        <v/>
      </c>
      <c r="U15" s="2"/>
      <c r="V15" s="2"/>
      <c r="W15" s="2"/>
      <c r="X15" s="2"/>
      <c r="Y15" s="2"/>
      <c r="Z15" s="2"/>
      <c r="AA15" s="2"/>
      <c r="AB15" s="2"/>
    </row>
    <row r="16" spans="1:28" x14ac:dyDescent="0.2">
      <c r="A16" s="15"/>
      <c r="B16" s="3" t="str">
        <f t="shared" si="2"/>
        <v/>
      </c>
      <c r="C16" s="3" t="str">
        <f>IF(SampleCount!C16="","",PopulationCount!C16)</f>
        <v/>
      </c>
      <c r="D16" s="4" t="str">
        <f>IF(Proportion!D16="","",2*MIN(Proportion!D16,Transpose!D16))</f>
        <v/>
      </c>
      <c r="E16" s="4" t="str">
        <f>IF(Proportion!E16="","",2*MIN(Proportion!E16,Transpose!E16))</f>
        <v/>
      </c>
      <c r="F16" s="4" t="str">
        <f>IF(Proportion!F16="","",2*MIN(Proportion!F16,Transpose!F16))</f>
        <v/>
      </c>
      <c r="G16" s="4" t="str">
        <f>IF(Proportion!G16="","",2*MIN(Proportion!G16,Transpose!G16))</f>
        <v/>
      </c>
      <c r="H16" s="4" t="str">
        <f>IF(Proportion!H16="","",2*MIN(Proportion!H16,Transpose!H16))</f>
        <v/>
      </c>
      <c r="I16" s="4" t="str">
        <f>IF(Proportion!I16="","",2*MIN(Proportion!I16,Transpose!I16))</f>
        <v/>
      </c>
      <c r="J16" s="4" t="str">
        <f>IF(Proportion!J16="","",2*MIN(Proportion!J16,Transpose!J16))</f>
        <v/>
      </c>
      <c r="K16" s="4" t="str">
        <f>IF(Proportion!K16="","",2*MIN(Proportion!K16,Transpose!K16))</f>
        <v/>
      </c>
      <c r="L16" s="4" t="str">
        <f>IF(Proportion!L16="","",2*MIN(Proportion!L16,Transpose!L16))</f>
        <v/>
      </c>
      <c r="M16" s="4" t="str">
        <f>IF(Proportion!M16="","",2*MIN(Proportion!M16,Transpose!M16))</f>
        <v/>
      </c>
      <c r="N16" s="4" t="str">
        <f>IF(Proportion!N16="","",2*MIN(Proportion!N16,Transpose!N16))</f>
        <v/>
      </c>
      <c r="O16" s="4" t="str">
        <f>IF(Proportion!O16="","",2*MIN(Proportion!O16,Transpose!O16))</f>
        <v/>
      </c>
      <c r="P16" s="4" t="str">
        <f>IF(Proportion!P16="","",2*MIN(Proportion!P16,Transpose!P16))</f>
        <v/>
      </c>
      <c r="Q16" s="4"/>
      <c r="R16" s="4"/>
      <c r="S16" s="4"/>
      <c r="T16" s="2" t="str">
        <f t="shared" si="1"/>
        <v/>
      </c>
      <c r="U16" s="2"/>
      <c r="V16" s="2"/>
      <c r="W16" s="2"/>
      <c r="X16" s="2"/>
      <c r="Y16" s="2"/>
      <c r="Z16" s="2"/>
      <c r="AA16" s="2"/>
      <c r="AB16" s="2"/>
    </row>
    <row r="17" spans="1:28" x14ac:dyDescent="0.2">
      <c r="A17" s="15"/>
      <c r="B17" s="3" t="str">
        <f t="shared" si="2"/>
        <v/>
      </c>
      <c r="C17" s="3" t="str">
        <f>IF(SampleCount!C17="","",PopulationCount!C17)</f>
        <v/>
      </c>
      <c r="D17" s="4" t="str">
        <f>IF(Proportion!D17="","",2*MIN(Proportion!D17,Transpose!D17))</f>
        <v/>
      </c>
      <c r="E17" s="4" t="str">
        <f>IF(Proportion!E17="","",2*MIN(Proportion!E17,Transpose!E17))</f>
        <v/>
      </c>
      <c r="F17" s="4" t="str">
        <f>IF(Proportion!F17="","",2*MIN(Proportion!F17,Transpose!F17))</f>
        <v/>
      </c>
      <c r="G17" s="4" t="str">
        <f>IF(Proportion!G17="","",2*MIN(Proportion!G17,Transpose!G17))</f>
        <v/>
      </c>
      <c r="H17" s="4" t="str">
        <f>IF(Proportion!H17="","",2*MIN(Proportion!H17,Transpose!H17))</f>
        <v/>
      </c>
      <c r="I17" s="4" t="str">
        <f>IF(Proportion!I17="","",2*MIN(Proportion!I17,Transpose!I17))</f>
        <v/>
      </c>
      <c r="J17" s="4" t="str">
        <f>IF(Proportion!J17="","",2*MIN(Proportion!J17,Transpose!J17))</f>
        <v/>
      </c>
      <c r="K17" s="4" t="str">
        <f>IF(Proportion!K17="","",2*MIN(Proportion!K17,Transpose!K17))</f>
        <v/>
      </c>
      <c r="L17" s="4" t="str">
        <f>IF(Proportion!L17="","",2*MIN(Proportion!L17,Transpose!L17))</f>
        <v/>
      </c>
      <c r="M17" s="4" t="str">
        <f>IF(Proportion!M17="","",2*MIN(Proportion!M17,Transpose!M17))</f>
        <v/>
      </c>
      <c r="N17" s="4" t="str">
        <f>IF(Proportion!N17="","",2*MIN(Proportion!N17,Transpose!N17))</f>
        <v/>
      </c>
      <c r="O17" s="4" t="str">
        <f>IF(Proportion!O17="","",2*MIN(Proportion!O17,Transpose!O17))</f>
        <v/>
      </c>
      <c r="P17" s="4" t="str">
        <f>IF(Proportion!P17="","",2*MIN(Proportion!P17,Transpose!P17))</f>
        <v/>
      </c>
      <c r="Q17" s="4" t="str">
        <f>IF(Proportion!Q17="","",2*MIN(Proportion!Q17,Transpose!Q17))</f>
        <v/>
      </c>
      <c r="R17" s="4"/>
      <c r="S17" s="4"/>
      <c r="T17" s="2" t="str">
        <f t="shared" si="1"/>
        <v/>
      </c>
      <c r="U17" s="2"/>
      <c r="V17" s="2"/>
      <c r="W17" s="2"/>
      <c r="X17" s="2"/>
      <c r="Y17" s="2"/>
      <c r="Z17" s="2"/>
      <c r="AA17" s="2"/>
      <c r="AB17" s="2"/>
    </row>
    <row r="18" spans="1:28" x14ac:dyDescent="0.2">
      <c r="A18" s="15"/>
      <c r="B18" s="3" t="str">
        <f t="shared" si="2"/>
        <v/>
      </c>
      <c r="C18" s="3" t="str">
        <f>IF(SampleCount!C18="","",PopulationCount!C18)</f>
        <v/>
      </c>
      <c r="D18" s="4" t="str">
        <f>IF(Proportion!D18="","",2*MIN(Proportion!D18,Transpose!D18))</f>
        <v/>
      </c>
      <c r="E18" s="4" t="str">
        <f>IF(Proportion!E18="","",2*MIN(Proportion!E18,Transpose!E18))</f>
        <v/>
      </c>
      <c r="F18" s="4" t="str">
        <f>IF(Proportion!F18="","",2*MIN(Proportion!F18,Transpose!F18))</f>
        <v/>
      </c>
      <c r="G18" s="4" t="str">
        <f>IF(Proportion!G18="","",2*MIN(Proportion!G18,Transpose!G18))</f>
        <v/>
      </c>
      <c r="H18" s="4" t="str">
        <f>IF(Proportion!H18="","",2*MIN(Proportion!H18,Transpose!H18))</f>
        <v/>
      </c>
      <c r="I18" s="4" t="str">
        <f>IF(Proportion!I18="","",2*MIN(Proportion!I18,Transpose!I18))</f>
        <v/>
      </c>
      <c r="J18" s="4" t="str">
        <f>IF(Proportion!J18="","",2*MIN(Proportion!J18,Transpose!J18))</f>
        <v/>
      </c>
      <c r="K18" s="4" t="str">
        <f>IF(Proportion!K18="","",2*MIN(Proportion!K18,Transpose!K18))</f>
        <v/>
      </c>
      <c r="L18" s="4" t="str">
        <f>IF(Proportion!L18="","",2*MIN(Proportion!L18,Transpose!L18))</f>
        <v/>
      </c>
      <c r="M18" s="4" t="str">
        <f>IF(Proportion!M18="","",2*MIN(Proportion!M18,Transpose!M18))</f>
        <v/>
      </c>
      <c r="N18" s="4" t="str">
        <f>IF(Proportion!N18="","",2*MIN(Proportion!N18,Transpose!N18))</f>
        <v/>
      </c>
      <c r="O18" s="4" t="str">
        <f>IF(Proportion!O18="","",2*MIN(Proportion!O18,Transpose!O18))</f>
        <v/>
      </c>
      <c r="P18" s="4" t="str">
        <f>IF(Proportion!P18="","",2*MIN(Proportion!P18,Transpose!P18))</f>
        <v/>
      </c>
      <c r="Q18" s="4" t="str">
        <f>IF(Proportion!Q18="","",2*MIN(Proportion!Q18,Transpose!Q18))</f>
        <v/>
      </c>
      <c r="R18" s="4" t="str">
        <f>IF(Proportion!R18="","",2*MIN(Proportion!R18,Transpose!R18))</f>
        <v/>
      </c>
      <c r="S18" s="4"/>
      <c r="T18" s="2" t="str">
        <f t="shared" si="1"/>
        <v/>
      </c>
      <c r="U18" s="2"/>
      <c r="V18" s="2"/>
      <c r="W18" s="2"/>
      <c r="X18" s="2"/>
      <c r="Y18" s="2"/>
      <c r="Z18" s="2"/>
      <c r="AA18" s="2"/>
      <c r="AB18" s="2"/>
    </row>
    <row r="19" spans="1:28" x14ac:dyDescent="0.2">
      <c r="A19" s="13"/>
      <c r="C19" s="3" t="str">
        <f>Proportion!C19</f>
        <v>Total</v>
      </c>
      <c r="D19" s="2">
        <f>IF(D2="","",SUM(D3:D18))</f>
        <v>0.14854271160254745</v>
      </c>
      <c r="E19" s="2">
        <f t="shared" ref="E19:S19" si="3">IF(E2="","",SUM(E3:E18))</f>
        <v>9.9263064140299048E-2</v>
      </c>
      <c r="F19" s="2">
        <f t="shared" si="3"/>
        <v>4.6867759477890153E-2</v>
      </c>
      <c r="G19" s="2">
        <f t="shared" si="3"/>
        <v>2.3673637783518824E-3</v>
      </c>
      <c r="H19" s="2">
        <f t="shared" si="3"/>
        <v>9.2202781934624489E-4</v>
      </c>
      <c r="I19" s="2">
        <f t="shared" si="3"/>
        <v>0</v>
      </c>
      <c r="J19" s="2" t="str">
        <f t="shared" si="3"/>
        <v/>
      </c>
      <c r="K19" s="2" t="str">
        <f t="shared" si="3"/>
        <v/>
      </c>
      <c r="L19" s="2" t="str">
        <f t="shared" si="3"/>
        <v/>
      </c>
      <c r="M19" s="2" t="str">
        <f t="shared" si="3"/>
        <v/>
      </c>
      <c r="N19" s="2" t="str">
        <f t="shared" si="3"/>
        <v/>
      </c>
      <c r="O19" s="2" t="str">
        <f t="shared" si="3"/>
        <v/>
      </c>
      <c r="P19" s="2" t="str">
        <f t="shared" si="3"/>
        <v/>
      </c>
      <c r="Q19" s="2" t="str">
        <f t="shared" si="3"/>
        <v/>
      </c>
      <c r="R19" s="2" t="str">
        <f t="shared" si="3"/>
        <v/>
      </c>
      <c r="S19" s="2" t="str">
        <f t="shared" si="3"/>
        <v/>
      </c>
      <c r="T19" s="12"/>
      <c r="U19" s="2"/>
      <c r="V19" s="2"/>
      <c r="W19" s="2"/>
      <c r="X19" s="2"/>
      <c r="Y19" s="2"/>
      <c r="Z19" s="2"/>
      <c r="AA19" s="2"/>
    </row>
    <row r="20" spans="1:28" x14ac:dyDescent="0.2">
      <c r="C20" s="3"/>
      <c r="D20" s="2"/>
      <c r="E20" s="2"/>
      <c r="F20" s="2"/>
      <c r="G20" s="2"/>
      <c r="H20" s="2"/>
      <c r="I20" s="2"/>
      <c r="J20" s="2"/>
      <c r="K20" s="2"/>
      <c r="L20" s="2"/>
      <c r="M20" s="2"/>
      <c r="N20" s="2"/>
      <c r="O20" s="2"/>
      <c r="P20" s="2"/>
      <c r="Q20" s="2"/>
      <c r="R20" s="2"/>
      <c r="S20" s="2"/>
      <c r="T20" s="2"/>
    </row>
    <row r="21" spans="1:28" x14ac:dyDescent="0.2">
      <c r="B21" s="3"/>
      <c r="D21" s="2"/>
      <c r="E21" s="2"/>
      <c r="F21" s="2"/>
      <c r="G21" s="2"/>
      <c r="H21" s="2"/>
      <c r="I21" s="2"/>
      <c r="J21" s="2"/>
      <c r="K21" s="2"/>
      <c r="L21" s="2"/>
      <c r="M21" s="2"/>
      <c r="N21" s="2"/>
      <c r="O21" s="2"/>
      <c r="P21" s="2"/>
      <c r="Q21" s="2"/>
      <c r="R21" s="2"/>
      <c r="S21" s="2"/>
      <c r="T21" s="2"/>
    </row>
    <row r="22" spans="1:28" x14ac:dyDescent="0.2">
      <c r="B22" s="3"/>
      <c r="D22" s="2"/>
      <c r="E22" s="2"/>
      <c r="F22" s="2"/>
      <c r="G22" s="2"/>
      <c r="H22" s="2"/>
      <c r="I22" s="2"/>
      <c r="J22" s="2"/>
      <c r="K22" s="2"/>
      <c r="L22" s="2"/>
      <c r="M22" s="2"/>
      <c r="N22" s="2"/>
      <c r="O22" s="2"/>
      <c r="P22" s="2"/>
      <c r="Q22" s="2"/>
      <c r="R22" s="2"/>
      <c r="S22" s="2"/>
      <c r="T22" s="2"/>
    </row>
    <row r="23" spans="1:28" x14ac:dyDescent="0.2">
      <c r="B23" s="3"/>
      <c r="D23" s="2"/>
      <c r="E23" s="2"/>
      <c r="F23" s="2"/>
      <c r="G23" s="2"/>
      <c r="H23" s="2"/>
      <c r="I23" s="2"/>
      <c r="J23" s="2"/>
      <c r="K23" s="2"/>
      <c r="L23" s="2"/>
      <c r="M23" s="2"/>
      <c r="N23" s="2"/>
      <c r="O23" s="2"/>
      <c r="P23" s="2"/>
      <c r="Q23" s="2"/>
      <c r="R23" s="2"/>
      <c r="S23" s="2"/>
      <c r="T23" s="2"/>
    </row>
    <row r="24" spans="1:28" x14ac:dyDescent="0.2">
      <c r="C24" s="3"/>
      <c r="D24" s="2"/>
      <c r="E24" s="2"/>
      <c r="F24" s="2"/>
      <c r="G24" s="2"/>
      <c r="H24" s="2"/>
      <c r="I24" s="2"/>
      <c r="J24" s="2"/>
      <c r="K24" s="2"/>
      <c r="L24" s="2"/>
      <c r="M24" s="2"/>
      <c r="N24" s="2"/>
      <c r="O24" s="2"/>
      <c r="P24" s="2"/>
      <c r="Q24" s="2"/>
      <c r="R24" s="2"/>
      <c r="S24" s="2"/>
      <c r="T24" s="2"/>
    </row>
    <row r="25" spans="1:28" x14ac:dyDescent="0.2">
      <c r="C25" s="3"/>
      <c r="D25" s="2"/>
    </row>
  </sheetData>
  <sheetProtection password="D445" sheet="1" objects="1" scenarios="1"/>
  <scenarios current="38" show="38">
    <scenario name="FiveByFive" locked="1" count="26" user="rpontius" comment="Created by rpontius on 10/23/2001_x000a_Modified by rpontius on 10/23/2001">
      <inputCells r="C1" val="5"/>
      <inputCells r="D3" val="285"/>
      <inputCells r="E3" val="11"/>
      <inputCells r="F3" val="15"/>
      <inputCells r="G3" val="8"/>
      <inputCells r="H3" val="17"/>
      <inputCells r="D4" val="59"/>
      <inputCells r="E4" val="27"/>
      <inputCells r="F4" val="23"/>
      <inputCells r="G4" val="25"/>
      <inputCells r="H4" val="14"/>
      <inputCells r="D5" val="30"/>
      <inputCells r="E5" val="15"/>
      <inputCells r="F5" val="53"/>
      <inputCells r="G5" val="16"/>
      <inputCells r="H5" val="13"/>
      <inputCells r="D6" val="19"/>
      <inputCells r="E6" val="21"/>
      <inputCells r="F6" val="32"/>
      <inputCells r="G6" val="39"/>
      <inputCells r="H6" val="31"/>
      <inputCells r="D7" val="22"/>
      <inputCells r="E7" val="11"/>
      <inputCells r="F7" val="9"/>
      <inputCells r="G7" val="37"/>
      <inputCells r="H7" val="51"/>
    </scenario>
    <scenario name="TwoByTwo" locked="1" count="26" user="rpontius" comment="Created by rpontius on 10/23/2001">
      <inputCells r="C1" val="2"/>
      <inputCells r="D3" val="748"/>
      <inputCells r="E3" val="168"/>
      <inputCells r="F3" val=""/>
      <inputCells r="G3" val=""/>
      <inputCells r="H3" val=""/>
      <inputCells r="D4" val="193"/>
      <inputCells r="E4" val="92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Europe" locked="1" count="26" user="rpontius" comment="Created by rpontius on 10/23/2001">
      <inputCells r="C1" val="2"/>
      <inputCells r="D3" val="415"/>
      <inputCells r="E3" val="111"/>
      <inputCells r="F3" val=""/>
      <inputCells r="G3" val=""/>
      <inputCells r="H3" val=""/>
      <inputCells r="D4" val="66"/>
      <inputCells r="E4" val="1686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UK" locked="1" count="26" user="rpontius" comment="Created by rpontius on 10/23/2001">
      <inputCells r="C1" val="2"/>
      <inputCells r="D3" val="344"/>
      <inputCells r="E3" val="42"/>
      <inputCells r="F3" val=""/>
      <inputCells r="G3" val=""/>
      <inputCells r="H3" val=""/>
      <inputCells r="D4" val="98"/>
      <inputCells r="E4" val="245"/>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reland" locked="1" count="26" user="rpontius" comment="Created by rpontius on 10/23/2001">
      <inputCells r="C1" val="2"/>
      <inputCells r="D3" val="135"/>
      <inputCells r="E3" val="6"/>
      <inputCells r="F3" val=""/>
      <inputCells r="G3" val=""/>
      <inputCells r="H3" val=""/>
      <inputCells r="D4" val="45"/>
      <inputCells r="E4" val="4"/>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Norway" locked="1" count="26" user="rpontius" comment="Created by rpontius on 10/23/2001">
      <inputCells r="C1" val="2"/>
      <inputCells r="D3" val="68"/>
      <inputCells r="E3" val="16"/>
      <inputCells r="F3" val=""/>
      <inputCells r="G3" val=""/>
      <inputCells r="H3" val=""/>
      <inputCells r="D4" val="0"/>
      <inputCells r="E4" val="139"/>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NegativeKquantity" locked="1" count="26" user="rpontius" comment="Created by rpontius on 10/23/2001">
      <inputCells r="C1" val="2"/>
      <inputCells r="D3" val="2"/>
      <inputCells r="E3" val="20"/>
      <inputCells r="F3" val=""/>
      <inputCells r="G3" val=""/>
      <inputCells r="H3" val=""/>
      <inputCells r="D4" val="22"/>
      <inputCells r="E4" val="2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PositiveKquantity" locked="1" count="26" user="rpontius" comment="Created by rpontius on 10/23/2001">
      <inputCells r="C1" val="2"/>
      <inputCells r="D3" val="2"/>
      <inputCells r="E3" val="20"/>
      <inputCells r="F3" val=""/>
      <inputCells r="G3" val=""/>
      <inputCells r="H3" val=""/>
      <inputCells r="D4" val="21"/>
      <inputCells r="E4" val="2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terrible" locked="1" count="26" user="rpontius" comment="Created by rpontius on 10/28/2001">
      <inputCells r="C1" val="2"/>
      <inputCells r="D3" val="2"/>
      <inputCells r="E3" val="7"/>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llustration" locked="1" count="26" user="rpontius" comment="Created by rpontius on 12/12/2001">
      <inputCells r="C1" val="2"/>
      <inputCells r="D3" val="10"/>
      <inputCells r="E3" val="5"/>
      <inputCells r="F3" val=""/>
      <inputCells r="G3" val=""/>
      <inputCells r="H3" val=""/>
      <inputCells r="D4" val="20"/>
      <inputCells r="E4" val="6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illustration2" locked="1" count="26" user="rpontius" comment="Created by rpontius on 12/12/2001">
      <inputCells r="C1" val="2"/>
      <inputCells r="D3" val="40"/>
      <inputCells r="E3" val="30"/>
      <inputCells r="F3" val=""/>
      <inputCells r="G3" val=""/>
      <inputCells r="H3" val=""/>
      <inputCells r="D4" val="5"/>
      <inputCells r="E4" val="8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yrna1" locked="1" count="26" user="rpontius" comment="Created by rpontius on 12/16/2001">
      <inputCells r="C1" val="2"/>
      <inputCells r="D3" val="1803140"/>
      <inputCells r="E3" val="59186"/>
      <inputCells r="F3" val=""/>
      <inputCells r="G3" val=""/>
      <inputCells r="H3" val=""/>
      <inputCells r="D4" val="59185"/>
      <inputCells r="E4" val="191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RiddleAllDisagreementLocation1" locked="1" count="26" user="rpontius" comment="Created by rpontius on 12/8/2006">
      <inputCells r="C1" val="2"/>
      <inputCells r="D3" val="2"/>
      <inputCells r="E3" val="1"/>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AAG1" locked="1" count="26" user="rpontius" comment="Created by rpontius on 3/21/2007">
      <inputCells r="C1" val="9"/>
      <inputCells r="D3" val="14581"/>
      <inputCells r="E3" val="21"/>
      <inputCells r="F3" val="141"/>
      <inputCells r="G3" val="63"/>
      <inputCells r="H3" val="14"/>
      <inputCells r="D4" val="2"/>
      <inputCells r="E4" val="113"/>
      <inputCells r="F4" val="20"/>
      <inputCells r="G4" val="10"/>
      <inputCells r="H4" val="4"/>
      <inputCells r="D5" val="49"/>
      <inputCells r="E5" val="50"/>
      <inputCells r="F5" val="451"/>
      <inputCells r="G5" val="114"/>
      <inputCells r="H5" val="84"/>
      <inputCells r="D6" val="2"/>
      <inputCells r="E6" val="0"/>
      <inputCells r="F6" val="15"/>
      <inputCells r="G6" val="30"/>
      <inputCells r="H6" val="12"/>
      <inputCells r="D7" val="0"/>
      <inputCells r="E7" val="3"/>
      <inputCells r="F7" val="13"/>
      <inputCells r="G7" val="10"/>
      <inputCells r="H7" val="26"/>
    </scenario>
    <scenario name="16PixelExampleHighPercentCorrectLowKappa" locked="1" count="26" user="rpontius" comment="Created by rpontius on 6/8/2007">
      <inputCells r="C1" val="2"/>
      <inputCells r="D3" val="14"/>
      <inputCells r="E3" val="1"/>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16PixelExampleLowPercentCorrectHighKappa" locked="1" count="26" user="rpontius" comment="Created by rpontius on 6/8/2007">
      <inputCells r="C1" val="2"/>
      <inputCells r="D3" val="1"/>
      <inputCells r="E3" val="0"/>
      <inputCells r="F3" val=""/>
      <inputCells r="G3" val=""/>
      <inputCells r="H3" val=""/>
      <inputCells r="D4" val="12"/>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A" locked="1" count="26" user="rpontius" comment="Created by rpontius on 12/24/2007">
      <inputCells r="C1" val="2"/>
      <inputCells r="D3" val="1"/>
      <inputCells r="E3" val="3"/>
      <inputCells r="F3" val=""/>
      <inputCells r="G3" val=""/>
      <inputCells r="H3" val=""/>
      <inputCells r="D4" val="0"/>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B" locked="1" count="26" user="rpontius" comment="Created by rpontius on 12/24/2007">
      <inputCells r="C1" val="2"/>
      <inputCells r="D3" val="1"/>
      <inputCells r="E3" val="2"/>
      <inputCells r="F3" val=""/>
      <inputCells r="G3" val=""/>
      <inputCells r="H3" val=""/>
      <inputCells r="D4" val="0"/>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C" locked="1" count="26" user="rpontius" comment="Created by rpontius on 12/24/2007">
      <inputCells r="C1" val="2"/>
      <inputCells r="D3" val="0"/>
      <inputCells r="E3" val="3"/>
      <inputCells r="F3" val=""/>
      <inputCells r="G3" val=""/>
      <inputCells r="H3" val=""/>
      <inputCells r="D4" val="1"/>
      <inputCells r="E4" val="0"/>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D" locked="1" count="26" user="rpontius" comment="Created by rpontius on 12/24/2007">
      <inputCells r="C1" val="2"/>
      <inputCells r="D3" val="1"/>
      <inputCells r="E3" val="1"/>
      <inputCells r="F3" val=""/>
      <inputCells r="G3" val=""/>
      <inputCells r="H3" val=""/>
      <inputCells r="D4" val="0"/>
      <inputCells r="E4" val="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E" locked="1" count="26" user="rpontius" comment="Created by rpontius on 12/24/2007">
      <inputCells r="C1" val="2"/>
      <inputCells r="D3" val="0"/>
      <inputCells r="E3" val="2"/>
      <inputCells r="F3" val=""/>
      <inputCells r="G3" val=""/>
      <inputCells r="H3" val=""/>
      <inputCells r="D4" val="1"/>
      <inputCells r="E4" val="1"/>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F" locked="1" count="26" user="rpontius" comment="Created by rpontius on 12/24/2007">
      <inputCells r="C1" val="2"/>
      <inputCells r="D3" val="1"/>
      <inputCells r="E3" val="0"/>
      <inputCells r="F3" val=""/>
      <inputCells r="G3" val=""/>
      <inputCells r="H3" val=""/>
      <inputCells r="D4" val="0"/>
      <inputCells r="E4" val="3"/>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G" locked="1" count="26" user="rpontius" comment="Created by rpontius on 12/24/2007_x000a_Modified by rpontius on 12/27/2007">
      <inputCells r="C1" val="2"/>
      <inputCells r="D3" val="0"/>
      <inputCells r="E3" val="1"/>
      <inputCells r="F3" val=""/>
      <inputCells r="G3" val=""/>
      <inputCells r="H3" val=""/>
      <inputCells r="D4" val="1"/>
      <inputCells r="E4" val="2"/>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H" locked="1" count="26" user="rpontius" comment="Created by rpontius on 12/24/2007">
      <inputCells r="C1" val="2"/>
      <inputCells r="D3" val="0"/>
      <inputCells r="E3" val="0"/>
      <inputCells r="F3" val=""/>
      <inputCells r="G3" val=""/>
      <inputCells r="H3" val=""/>
      <inputCells r="D4" val="1"/>
      <inputCells r="E4" val="3"/>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MarcoU" locked="1" count="26" user="rpontius" comment="Created by rpontius on 12/24/2007">
      <inputCells r="C1" val="2"/>
      <inputCells r="D3" val="0.5"/>
      <inputCells r="E3" val="1.5"/>
      <inputCells r="F3" val=""/>
      <inputCells r="G3" val=""/>
      <inputCells r="H3" val=""/>
      <inputCells r="D4" val="0.5"/>
      <inputCells r="E4" val="1.5"/>
      <inputCells r="F4" val=""/>
      <inputCells r="G4" val=""/>
      <inputCells r="H4" val=""/>
      <inputCells r="D5" val=""/>
      <inputCells r="E5" val=""/>
      <inputCells r="F5" val=""/>
      <inputCells r="G5" val=""/>
      <inputCells r="H5" val=""/>
      <inputCells r="D6" val=""/>
      <inputCells r="E6" val=""/>
      <inputCells r="F6" val=""/>
      <inputCells r="G6" val=""/>
      <inputCells r="H6" val=""/>
      <inputCells r="D7" val=""/>
      <inputCells r="E7" val=""/>
      <inputCells r="F7" val=""/>
      <inputCells r="G7" val=""/>
      <inputCells r="H7" val=""/>
    </scenario>
    <scenario name="PontiusShusasMceachern2004AEE" locked="1" count="26" user="rpontius" comment="Created by rpontius on 4/12/2008_x000a_Modified by rpontius on 4/12/2008">
      <inputCells r="C1" val="4"/>
      <inputCells r="D3" val="48.74"/>
      <inputCells r="E3" val="0.33"/>
      <inputCells r="F3" val="1.86"/>
      <inputCells r="G3" val="5"/>
      <inputCells r="H3" val=""/>
      <inputCells r="D4" val="0.48"/>
      <inputCells r="E4" val="1.72"/>
      <inputCells r="F4" val="0.11"/>
      <inputCells r="G4" val="0.47"/>
      <inputCells r="H4" val=""/>
      <inputCells r="D5" val="0"/>
      <inputCells r="E5" val="0"/>
      <inputCells r="F5" val="6.48"/>
      <inputCells r="G5" val="0.02"/>
      <inputCells r="H5" val=""/>
      <inputCells r="D6" val="0.59"/>
      <inputCells r="E6" val="0.73"/>
      <inputCells r="F6" val="0.48"/>
      <inputCells r="G6" val="32.99"/>
      <inputCells r="H6" val=""/>
      <inputCells r="D7" val=""/>
      <inputCells r="E7" val=""/>
      <inputCells r="F7" val=""/>
      <inputCells r="G7" val=""/>
      <inputCells r="H7" val=""/>
    </scenario>
    <scenario name="Karst1" locked="1" count="26" user="rpontius" comment="Created by rpontius on 1/30/2010">
      <inputCells r="C1" val="4"/>
      <inputCells r="D3" val="5124"/>
      <inputCells r="E3" val="446"/>
      <inputCells r="F3" val="27"/>
      <inputCells r="G3" val="0"/>
      <inputCells r="H3" val=""/>
      <inputCells r="D4" val="414"/>
      <inputCells r="E4" val="1533"/>
      <inputCells r="F4" val="359"/>
      <inputCells r="G4" val="0"/>
      <inputCells r="H4" val=""/>
      <inputCells r="D5" val="6"/>
      <inputCells r="E5" val="71"/>
      <inputCells r="F5" val="114"/>
      <inputCells r="G5" val="3"/>
      <inputCells r="H5" val=""/>
      <inputCells r="D6" val="0"/>
      <inputCells r="E6" val="0"/>
      <inputCells r="F6" val="0"/>
      <inputCells r="G6" val="0"/>
      <inputCells r="H6" val=""/>
      <inputCells r="D7" val=""/>
      <inputCells r="E7" val=""/>
      <inputCells r="F7" val=""/>
      <inputCells r="G7" val=""/>
      <inputCells r="H7" val=""/>
    </scenario>
    <scenario name="Karst2" locked="1" count="26" user="rpontius" comment="Created by rpontius on 1/30/2010">
      <inputCells r="C1" val="4"/>
      <inputCells r="D3" val="4904"/>
      <inputCells r="E3" val="617"/>
      <inputCells r="F3" val="22"/>
      <inputCells r="G3" val="0"/>
      <inputCells r="H3" val=""/>
      <inputCells r="D4" val="350"/>
      <inputCells r="E4" val="1413"/>
      <inputCells r="F4" val="286"/>
      <inputCells r="G4" val="1"/>
      <inputCells r="H4" val=""/>
      <inputCells r="D5" val="23"/>
      <inputCells r="E5" val="234"/>
      <inputCells r="F5" val="239"/>
      <inputCells r="G5" val="4"/>
      <inputCells r="H5" val=""/>
      <inputCells r="D6" val="0"/>
      <inputCells r="E6" val="1"/>
      <inputCells r="F6" val="3"/>
      <inputCells r="G6" val="0"/>
      <inputCells r="H6" val=""/>
      <inputCells r="D7" val=""/>
      <inputCells r="E7" val=""/>
      <inputCells r="F7" val=""/>
      <inputCells r="G7" val=""/>
      <inputCells r="H7" val=""/>
    </scenario>
    <scenario name="Shanghai1979-1989" locked="1" count="26" user="rpontius" comment="Created by rpontius on 6/25/2010">
      <inputCells r="C1" val="6"/>
      <inputCells r="D3" val="107.78"/>
      <inputCells r="E3" val="100.63"/>
      <inputCells r="F3" val="1.56"/>
      <inputCells r="G3" val="8.5"/>
      <inputCells r="H3" val="0.04"/>
      <inputCells r="D4" val="99.69"/>
      <inputCells r="E4" val="5572.08"/>
      <inputCells r="F4" val="6.57"/>
      <inputCells r="G4" val="121.95"/>
      <inputCells r="H4" val="12.09"/>
      <inputCells r="D5" val="34.2"/>
      <inputCells r="E5" val="83.92"/>
      <inputCells r="F5" val="72.19"/>
      <inputCells r="G5" val="0.59"/>
      <inputCells r="H5" val="0.02"/>
      <inputCells r="D6" val="11.23"/>
      <inputCells r="E6" val="0"/>
      <inputCells r="F6" val="0.48"/>
      <inputCells r="G6" val="117.17"/>
      <inputCells r="H6" val="0.96"/>
      <inputCells r="D7" val="0.45"/>
      <inputCells r="E7" val="0.79"/>
      <inputCells r="F7" val="0"/>
      <inputCells r="G7" val="5.73"/>
      <inputCells r="H7" val="2.26"/>
    </scenario>
    <scenario name="Shanghai1989-2000" locked="1" count="26" user="rpontius" comment="Created by rpontius on 6/25/2010">
      <inputCells r="C1" val="6"/>
      <inputCells r="D3" val="103.89"/>
      <inputCells r="E3" val="134.52"/>
      <inputCells r="F3" val="2.26"/>
      <inputCells r="G3" val="11.21"/>
      <inputCells r="H3" val="0.8"/>
      <inputCells r="D4" val="75.47"/>
      <inputCells r="E4" val="5083.4"/>
      <inputCells r="F4" val="1.87"/>
      <inputCells r="G4" val="566.11"/>
      <inputCells r="H4" val="14.82"/>
      <inputCells r="D5" val="1.82"/>
      <inputCells r="E5" val="73.78"/>
      <inputCells r="F5" val="0.31"/>
      <inputCells r="G5" val="3.65"/>
      <inputCells r="H5" val="0.04"/>
      <inputCells r="D6" val="9.77"/>
      <inputCells r="E6" val="0"/>
      <inputCells r="F6" val="0.05"/>
      <inputCells r="G6" val="240.37"/>
      <inputCells r="H6" val="1.73"/>
      <inputCells r="D7" val="0.37"/>
      <inputCells r="E7" val="3.32"/>
      <inputCells r="F7" val="0"/>
      <inputCells r="G7" val="3.47"/>
      <inputCells r="H7" val="8.38"/>
    </scenario>
    <scenario name="Ruelland et al. (2008) 1975a" locked="1" count="9" user="rpontius" comment="Created by rpontius on 11/14/2010_x000a_Modified by rpontius on 11/14/2010">
      <inputCells r="C1" val="6"/>
      <inputCells r="B3" val="map 1975"/>
      <inputCells r="D1" val="reference 1975"/>
      <inputCells r="D3" val="313"/>
      <inputCells r="D4" val="7"/>
      <inputCells r="D5" val="1"/>
      <inputCells r="D6" val="0"/>
      <inputCells r="D7" val="0"/>
      <inputCells r="D8" val="0"/>
    </scenario>
    <scenario name="Ruelland et al. (2008) 1975b" locked="1" count="30" user="rpontius" comment="Created by rpontius on 11/14/2010_x000a_Modified by rpontius on 11/14/2010">
      <inputCells r="E3" val="0"/>
      <inputCells r="F3" val="0"/>
      <inputCells r="G3" val="0"/>
      <inputCells r="H3" val="0"/>
      <inputCells r="I3" val="0"/>
      <inputCells r="E4" val="574"/>
      <inputCells r="F4" val="136"/>
      <inputCells r="G4" val="89"/>
      <inputCells r="H4" val="30"/>
      <inputCells r="I4" val="46"/>
      <inputCells r="E5" val="353"/>
      <inputCells r="F5" val="282"/>
      <inputCells r="G5" val="96"/>
      <inputCells r="H5" val="20"/>
      <inputCells r="I5" val="12"/>
      <inputCells r="E6" val="8"/>
      <inputCells r="F6" val="76"/>
      <inputCells r="G6" val="1051"/>
      <inputCells r="H6" val="211"/>
      <inputCells r="I6" val="42"/>
      <inputCells r="E7" val="0"/>
      <inputCells r="F7" val="4"/>
      <inputCells r="G7" val="100"/>
      <inputCells r="H7" val="908"/>
      <inputCells r="I7" val="129"/>
      <inputCells r="E8" val="6"/>
      <inputCells r="F8" val="9"/>
      <inputCells r="G8" val="40"/>
      <inputCells r="H8" val="142"/>
      <inputCells r="I8" val="1708"/>
    </scenario>
    <scenario name="Ruelland et al. (2008) 1985a" locked="1" count="9" user="rpontius" comment="Created by rpontius on 11/14/2010">
      <inputCells r="C1" val="6"/>
      <inputCells r="B3" val="map 1985"/>
      <inputCells r="D1" val="reference 1985"/>
      <inputCells r="D3" val="313"/>
      <inputCells r="D4" val="0"/>
      <inputCells r="D5" val="0"/>
      <inputCells r="D6" val="0"/>
      <inputCells r="D7" val="0"/>
      <inputCells r="D8" val="0"/>
    </scenario>
    <scenario name="Ruelland et al. (2008) 1985b" locked="1" count="30" user="rpontius" comment="Created by rpontius on 11/14/2010">
      <inputCells r="E3" val="19"/>
      <inputCells r="F3" val="0"/>
      <inputCells r="G3" val="0"/>
      <inputCells r="H3" val="0"/>
      <inputCells r="I3" val="0"/>
      <inputCells r="E4" val="556"/>
      <inputCells r="F4" val="270"/>
      <inputCells r="G4" val="10"/>
      <inputCells r="H4" val="0"/>
      <inputCells r="I4" val="0"/>
      <inputCells r="E5" val="136"/>
      <inputCells r="F5" val="296"/>
      <inputCells r="G5" val="68"/>
      <inputCells r="H5" val="17"/>
      <inputCells r="I5" val="1"/>
      <inputCells r="E6" val="115"/>
      <inputCells r="F6" val="191"/>
      <inputCells r="G6" val="984"/>
      <inputCells r="H6" val="203"/>
      <inputCells r="I6" val="66"/>
      <inputCells r="E7" val="2"/>
      <inputCells r="F7" val="7"/>
      <inputCells r="G7" val="262"/>
      <inputCells r="H7" val="822"/>
      <inputCells r="I7" val="178"/>
      <inputCells r="E8" val="54"/>
      <inputCells r="F8" val="0"/>
      <inputCells r="G8" val="64"/>
      <inputCells r="H8" val="99"/>
      <inputCells r="I8" val="1660"/>
    </scenario>
    <scenario name="Ruelland et al. (2008) 2000b" locked="1" count="30" user="rpontius" comment="Created by rpontius on 11/14/2010">
      <inputCells r="E3" val="29"/>
      <inputCells r="F3" val="1"/>
      <inputCells r="G3" val="0"/>
      <inputCells r="H3" val="0"/>
      <inputCells r="I3" val="0"/>
      <inputCells r="E4" val="576"/>
      <inputCells r="F4" val="370"/>
      <inputCells r="G4" val="2"/>
      <inputCells r="H4" val="0"/>
      <inputCells r="I4" val="0"/>
      <inputCells r="E5" val="131"/>
      <inputCells r="F5" val="331"/>
      <inputCells r="G5" val="101"/>
      <inputCells r="H5" val="2"/>
      <inputCells r="I5" val="0"/>
      <inputCells r="E6" val="83"/>
      <inputCells r="F6" val="62"/>
      <inputCells r="G6" val="1060"/>
      <inputCells r="H6" val="77"/>
      <inputCells r="I6" val="8"/>
      <inputCells r="E7" val="3"/>
      <inputCells r="F7" val="1"/>
      <inputCells r="G7" val="184"/>
      <inputCells r="H7" val="966"/>
      <inputCells r="I7" val="112"/>
      <inputCells r="E8" val="60"/>
      <inputCells r="F8" val="0"/>
      <inputCells r="G8" val="41"/>
      <inputCells r="H8" val="96"/>
      <inputCells r="I8" val="1785"/>
    </scenario>
    <scenario name="Ruelland et al. (2008) 2000a" locked="1" count="15" user="rpontius" comment="Created by rpontius on 11/14/2010_x000a_Modified by rpontius on 11/14/2010">
      <inputCells r="C1" val="6"/>
      <inputCells r="D1" val="reference 2000"/>
      <inputCells r="B3" val="map 2000"/>
      <inputCells r="C3" val="water"/>
      <inputCells r="D3" val="312"/>
      <inputCells r="C4" val="bare soil"/>
      <inputCells r="D4" val="1"/>
      <inputCells r="C5" val="sparse vegetation"/>
      <inputCells r="D5" val="0"/>
      <inputCells r="C6" val="shurblands"/>
      <inputCells r="D6" val="0"/>
      <inputCells r="C7" val="woodly savannahs"/>
      <inputCells r="D7" val="0"/>
      <inputCells r="C8" val="forests"/>
      <inputCells r="D8" val="0"/>
    </scenario>
    <scenario name="Wundram and Loffler (2008) supervised" locked="1" count="32" user="rpontius" comment="Created by rpontius on 11/14/2010_x000a_Modified by rpontius on 11/14/2010">
      <inputCells r="D1" val="reference"/>
      <inputCells r="B3" val="map"/>
      <inputCells r="C3" val="Lichen heath"/>
      <inputCells r="D3" val="89"/>
      <inputCells r="E3" val="3"/>
      <inputCells r="F3" val="7"/>
      <inputCells r="G3" val="0"/>
      <inputCells r="H3" val="1"/>
      <inputCells r="C4" val="Dwarf-shrub heath"/>
      <inputCells r="D4" val="11"/>
      <inputCells r="E4" val="16"/>
      <inputCells r="F4" val="10"/>
      <inputCells r="G4" val="1"/>
      <inputCells r="H4" val="0"/>
      <inputCells r="C5" val="Dwarf birch and willow shrubbery"/>
      <inputCells r="D5" val="2"/>
      <inputCells r="E5" val="14"/>
      <inputCells r="F5" val="60"/>
      <inputCells r="G5" val="2"/>
      <inputCells r="H5" val="0"/>
      <inputCells r="C6" val="Mire"/>
      <inputCells r="D6" val="1"/>
      <inputCells r="E6" val="9"/>
      <inputCells r="F6" val="7"/>
      <inputCells r="G6" val="5"/>
      <inputCells r="H6" val="0"/>
      <inputCells r="C7" val="Bedrock/boulder"/>
      <inputCells r="D7" val="20"/>
      <inputCells r="E7" val="1"/>
      <inputCells r="F7" val="2"/>
      <inputCells r="G7" val="0"/>
      <inputCells r="H7" val="4"/>
    </scenario>
    <scenario name="Wundram and Loffler (2008) unsupervised" locked="1" count="32" user="rpontius" comment="Created by rpontius on 11/14/2010">
      <inputCells r="D1" val="reference"/>
      <inputCells r="B3" val="map"/>
      <inputCells r="C3" val="Lichen heath"/>
      <inputCells r="D3" val="114"/>
      <inputCells r="E3" val="9"/>
      <inputCells r="F3" val="8"/>
      <inputCells r="G3" val="0"/>
      <inputCells r="H3" val="1"/>
      <inputCells r="C4" val="Dwarf-shrub heath"/>
      <inputCells r="D4" val="5"/>
      <inputCells r="E4" val="23"/>
      <inputCells r="F4" val="11"/>
      <inputCells r="G4" val="1"/>
      <inputCells r="H4" val="0"/>
      <inputCells r="C5" val="Dwarf birch and willow shrubbery"/>
      <inputCells r="D5" val="1"/>
      <inputCells r="E5" val="10"/>
      <inputCells r="F5" val="59"/>
      <inputCells r="G5" val="2"/>
      <inputCells r="H5" val="0"/>
      <inputCells r="C6" val="Mire"/>
      <inputCells r="D6" val="0"/>
      <inputCells r="E6" val="1"/>
      <inputCells r="F6" val="7"/>
      <inputCells r="G6" val="5"/>
      <inputCells r="H6" val="0"/>
      <inputCells r="C7" val="Bedrock/boulder"/>
      <inputCells r="D7" val="3"/>
      <inputCells r="E7" val="0"/>
      <inputCells r="F7" val="1"/>
      <inputCells r="G7" val="0"/>
      <inputCells r="H7" val="4"/>
    </scenario>
    <scenario name="Kalimantan01" locked="1" count="32" user="rpontius" comment="Created by rpontius on 1/26/2011_x000a_This shows the first file that Yan Gao sent Gil to compare 2000 to 2004 in Kalimantan.">
      <inputCells r="D1" val="2004"/>
      <inputCells r="B3" val="2000"/>
      <inputCells r="C3" val="river"/>
      <inputCells r="D3" val="43473"/>
      <inputCells r="E3" val="21"/>
      <inputCells r="F3" val="0"/>
      <inputCells r="G3" val="0"/>
      <inputCells r="H3" val="0"/>
      <inputCells r="C4" val="barren"/>
      <inputCells r="D4" val="9863"/>
      <inputCells r="E4" val="936488"/>
      <inputCells r="F4" val="7931"/>
      <inputCells r="G4" val="225694"/>
      <inputCells r="H4" val="157049"/>
      <inputCells r="C5" val="other"/>
      <inputCells r="D5" val="2"/>
      <inputCells r="E5" val="7775"/>
      <inputCells r="F5" val="1384"/>
      <inputCells r="G5" val="226"/>
      <inputCells r="H5" val="334"/>
      <inputCells r="C6" val="sparse vegetation"/>
      <inputCells r="D6" val="1032"/>
      <inputCells r="E6" val="184059"/>
      <inputCells r="F6" val="2858"/>
      <inputCells r="G6" val="128457"/>
      <inputCells r="H6" val="178938"/>
      <inputCells r="C7" val="dense vegetation"/>
      <inputCells r="D7" val="32"/>
      <inputCells r="E7" val="70938"/>
      <inputCells r="F7" val="87"/>
      <inputCells r="G7" val="53541"/>
      <inputCells r="H7" val="148283"/>
    </scenario>
  </scenarios>
  <phoneticPr fontId="4" type="noConversion"/>
  <pageMargins left="0.75" right="0.75" top="1" bottom="1" header="0.5" footer="0.5"/>
  <pageSetup scale="50" orientation="landscape" horizontalDpi="300" verticalDpi="300" r:id="rId1"/>
  <headerFooter alignWithMargins="0">
    <oddHeader>&amp;LRobert Gilmore Pontius Jr&amp;Crpontius@clarku.edu&amp;RClark University</oddHeader>
    <oddFooter>&amp;Lworkbook &amp;F, sheet &amp;A&amp;Cpage &amp;P of &amp;N&amp;R&amp;D, &amp;T</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ublished="0">
    <pageSetUpPr fitToPage="1"/>
  </sheetPr>
  <dimension ref="A1:S23"/>
  <sheetViews>
    <sheetView zoomScale="104" zoomScaleNormal="104" workbookViewId="0">
      <pane xSplit="1" ySplit="1" topLeftCell="D2" activePane="bottomRight" state="frozen"/>
      <selection pane="topRight" activeCell="B1" sqref="B1"/>
      <selection pane="bottomLeft" activeCell="A2" sqref="A2"/>
      <selection pane="bottomRight" activeCell="L18" sqref="L18"/>
    </sheetView>
  </sheetViews>
  <sheetFormatPr defaultRowHeight="12.75" x14ac:dyDescent="0.2"/>
  <cols>
    <col min="1" max="1" width="12.42578125" style="34" bestFit="1" customWidth="1"/>
    <col min="2" max="2" width="8.85546875" bestFit="1" customWidth="1"/>
    <col min="3" max="3" width="10" bestFit="1" customWidth="1"/>
    <col min="4" max="4" width="11.28515625" bestFit="1" customWidth="1"/>
    <col min="5" max="5" width="4.85546875" bestFit="1" customWidth="1"/>
    <col min="6" max="6" width="8" bestFit="1" customWidth="1"/>
    <col min="7" max="7" width="9.28515625" bestFit="1" customWidth="1"/>
    <col min="8" max="8" width="4.7109375" bestFit="1" customWidth="1"/>
    <col min="9" max="9" width="13.42578125" bestFit="1" customWidth="1"/>
    <col min="10" max="10" width="16.5703125" bestFit="1" customWidth="1"/>
    <col min="11" max="11" width="19.140625" bestFit="1" customWidth="1"/>
    <col min="12" max="12" width="16.140625" bestFit="1" customWidth="1"/>
    <col min="13" max="13" width="17.28515625" bestFit="1" customWidth="1"/>
    <col min="14" max="14" width="12.5703125" bestFit="1" customWidth="1"/>
    <col min="15" max="15" width="43.42578125" bestFit="1" customWidth="1"/>
    <col min="16" max="16" width="9.42578125" bestFit="1" customWidth="1"/>
    <col min="17" max="17" width="7.5703125" bestFit="1" customWidth="1"/>
    <col min="18" max="18" width="8" style="35" bestFit="1" customWidth="1"/>
    <col min="19" max="19" width="10.85546875" style="1" bestFit="1" customWidth="1"/>
  </cols>
  <sheetData>
    <row r="1" spans="1:19" x14ac:dyDescent="0.2">
      <c r="A1" s="33" t="str">
        <f>Proportion!B1</f>
        <v>Gondwe2018</v>
      </c>
      <c r="B1" s="32" t="str">
        <f>Proportion!C20</f>
        <v>Gain</v>
      </c>
      <c r="C1" s="32" t="str">
        <f>IF(SampleCount!C2=SampleCount!U1,S1,S2)</f>
        <v>Persistence</v>
      </c>
      <c r="D1" s="32" t="str">
        <f>Proportion!U2</f>
        <v>Loss</v>
      </c>
      <c r="E1" s="46" t="s">
        <v>20</v>
      </c>
      <c r="F1" s="36" t="s">
        <v>13</v>
      </c>
      <c r="G1" s="36" t="s">
        <v>15</v>
      </c>
      <c r="H1" s="36" t="s">
        <v>14</v>
      </c>
      <c r="I1" s="11" t="s">
        <v>0</v>
      </c>
      <c r="J1" s="7" t="str">
        <f>CONCATENATE(B1," ",$R1)</f>
        <v>Gain Intensity</v>
      </c>
      <c r="K1" s="7" t="str">
        <f>CONCATENATE(D1," ",$R1)</f>
        <v>Loss Intensity</v>
      </c>
      <c r="L1" s="7" t="str">
        <f>CONCATENATE(F1," ",$R1)</f>
        <v>Quantity Intensity</v>
      </c>
      <c r="M1" s="7" t="str">
        <f>CONCATENATE(G1," ",$R1)</f>
        <v>Exchange Intensity</v>
      </c>
      <c r="N1" s="7" t="str">
        <f>CONCATENATE(H1," ",$R1)</f>
        <v>Shift Intensity</v>
      </c>
      <c r="O1" s="45" t="str">
        <f>CONCATENATE("Transition Intensity, given the gain of ",A2)</f>
        <v>Transition Intensity, given the gain of Grassland</v>
      </c>
      <c r="P1" s="45" t="s">
        <v>18</v>
      </c>
      <c r="Q1" s="45" t="s">
        <v>19</v>
      </c>
      <c r="R1" s="38" t="s">
        <v>12</v>
      </c>
      <c r="S1" s="29" t="s">
        <v>10</v>
      </c>
    </row>
    <row r="2" spans="1:19" x14ac:dyDescent="0.2">
      <c r="A2" s="33" t="str">
        <f>IF(Proportion!C3="","",Proportion!C3)</f>
        <v>Grassland</v>
      </c>
      <c r="B2" s="8">
        <f>IF($A2="","",100*Proportion!D$20)</f>
        <v>7.9630474715589621</v>
      </c>
      <c r="C2" s="8">
        <f>IF($A2="","",100*(Proportion!T3-Proportion!U3))</f>
        <v>4.3894986998443741</v>
      </c>
      <c r="D2" s="8">
        <f>IF($A2="","",100*Proportion!U3)</f>
        <v>14.504974264429304</v>
      </c>
      <c r="E2" s="8" t="str">
        <f t="shared" ref="E2:E17" si="0">IF($A2="","",IF(B2&lt;D2,E$20,IF(B2&gt;D2,E$21,"")))</f>
        <v>-</v>
      </c>
      <c r="F2" s="8">
        <f>IF($A2="","",ABS(B2-D2))</f>
        <v>6.541926792870342</v>
      </c>
      <c r="G2" s="8">
        <f>IF(A2="","",100*(Exchange!D$19+Exchange!T3))</f>
        <v>14.854271160254745</v>
      </c>
      <c r="H2" s="8">
        <f>IF($A2="","",SUM(B2,D2)-SUM(F2:G2))</f>
        <v>1.0718237828631771</v>
      </c>
      <c r="I2" s="8">
        <f t="shared" ref="I2:I17" si="1">IF(A2="","",100*C2/SUM(B2:D2))</f>
        <v>16.343648365945256</v>
      </c>
      <c r="J2" s="10">
        <f t="shared" ref="J2:J17" si="2">IF(A2="","",100*B2/SUM(B2:C2))</f>
        <v>64.464826611972128</v>
      </c>
      <c r="K2" s="10">
        <f t="shared" ref="K2:K17" si="3">IF(A2="","",100*D2/SUM(C2:D2))</f>
        <v>76.768345387859242</v>
      </c>
      <c r="L2" s="10">
        <f>IF(A2="","",100*F2/SUM($F2:$H2))</f>
        <v>29.116612355736592</v>
      </c>
      <c r="M2" s="10">
        <f t="shared" ref="M2:M17" si="4">IF(A2="","",100*G2/SUM($F2:$H2))</f>
        <v>66.112946367956567</v>
      </c>
      <c r="N2" s="10">
        <f t="shared" ref="N2:N17" si="5">IF(A2="","",100*H2/SUM($F2:$H2))</f>
        <v>4.7704412763068413</v>
      </c>
      <c r="O2" s="10"/>
      <c r="P2" s="10"/>
      <c r="Q2" s="10"/>
      <c r="S2" s="29" t="s">
        <v>1</v>
      </c>
    </row>
    <row r="3" spans="1:19" x14ac:dyDescent="0.2">
      <c r="A3" s="33" t="str">
        <f>IF(Proportion!C4="","",Proportion!C4)</f>
        <v>Woodland</v>
      </c>
      <c r="B3" s="8">
        <f>IF($A3="","",100*Proportion!E$20)</f>
        <v>9.3317717473519313</v>
      </c>
      <c r="C3" s="8">
        <f>IF($A3="","",100*(Proportion!T4-Proportion!U4))</f>
        <v>19.416632535001149</v>
      </c>
      <c r="D3" s="8">
        <f>IF($A3="","",100*Proportion!U4)</f>
        <v>17.782350122736716</v>
      </c>
      <c r="E3" s="8" t="str">
        <f t="shared" si="0"/>
        <v>-</v>
      </c>
      <c r="F3" s="8">
        <f t="shared" ref="F3:F17" si="6">IF($A3="","",ABS(B3-D3))</f>
        <v>8.4505783753847847</v>
      </c>
      <c r="G3" s="8">
        <f>IF(A3="","",100*(Exchange!E$19+Exchange!T4))</f>
        <v>18.663543494703859</v>
      </c>
      <c r="H3" s="8">
        <f t="shared" ref="H3:H17" si="7">IF($A3="","",SUM(B3,D3)-SUM(F3:G3))</f>
        <v>0</v>
      </c>
      <c r="I3" s="8">
        <f t="shared" si="1"/>
        <v>41.728600327350911</v>
      </c>
      <c r="J3" s="10">
        <f t="shared" si="2"/>
        <v>32.460138154798898</v>
      </c>
      <c r="K3" s="10">
        <f t="shared" si="3"/>
        <v>47.803323779979124</v>
      </c>
      <c r="L3" s="10">
        <f t="shared" ref="L3:L18" si="8">IF(A3="","",100*F3/SUM($F3:$H3))</f>
        <v>31.166704995551296</v>
      </c>
      <c r="M3" s="10">
        <f t="shared" si="4"/>
        <v>68.833295004448701</v>
      </c>
      <c r="N3" s="10">
        <f t="shared" si="5"/>
        <v>0</v>
      </c>
      <c r="O3" s="10">
        <f>IF(A3="","",100*Proportion!D4/Proportion!T4)</f>
        <v>13.068363239589635</v>
      </c>
      <c r="P3" s="10">
        <f>IF($A3="","",100*Proportion!$E$3)</f>
        <v>4.3686185403369784</v>
      </c>
      <c r="Q3" s="10" t="e">
        <f>IF($A3="","",100*#REF!)</f>
        <v>#REF!</v>
      </c>
    </row>
    <row r="4" spans="1:19" x14ac:dyDescent="0.2">
      <c r="A4" s="33" t="str">
        <f>IF(Proportion!C5="","",Proportion!C5)</f>
        <v>Agriculture</v>
      </c>
      <c r="B4" s="8">
        <f>IF($A4="","",100*Proportion!F$20)</f>
        <v>16.635039583071613</v>
      </c>
      <c r="C4" s="8">
        <f>IF($A4="","",100*(Proportion!T5-Proportion!U5))</f>
        <v>8.8006592877188652</v>
      </c>
      <c r="D4" s="8">
        <f>IF($A4="","",100*Proportion!U5)</f>
        <v>7.0626098500173375</v>
      </c>
      <c r="E4" s="8" t="str">
        <f t="shared" si="0"/>
        <v>+</v>
      </c>
      <c r="F4" s="8">
        <f t="shared" si="6"/>
        <v>9.5724297330542747</v>
      </c>
      <c r="G4" s="8">
        <f>IF(A4="","",100*(Exchange!F$19+Exchange!T5))</f>
        <v>14.125219700034675</v>
      </c>
      <c r="H4" s="8">
        <f t="shared" si="7"/>
        <v>3.5527136788005009E-15</v>
      </c>
      <c r="I4" s="8">
        <f t="shared" si="1"/>
        <v>27.080360899162837</v>
      </c>
      <c r="J4" s="10">
        <f t="shared" si="2"/>
        <v>65.400363746933436</v>
      </c>
      <c r="K4" s="10">
        <f t="shared" si="3"/>
        <v>44.521780401597724</v>
      </c>
      <c r="L4" s="10">
        <f t="shared" si="8"/>
        <v>40.394005152630548</v>
      </c>
      <c r="M4" s="10">
        <f t="shared" si="4"/>
        <v>59.605994847369445</v>
      </c>
      <c r="N4" s="10">
        <f t="shared" si="5"/>
        <v>1.4991839966371763E-14</v>
      </c>
      <c r="O4" s="10">
        <f>IF(A4="","",100*Proportion!D5/Proportion!T5)</f>
        <v>13.892669227868694</v>
      </c>
      <c r="P4" s="10">
        <f>IF($A4="","",100*Proportion!$F$3)</f>
        <v>7.7326312734972342</v>
      </c>
      <c r="Q4" s="10" t="e">
        <f>IF($A4="","",100*#REF!)</f>
        <v>#REF!</v>
      </c>
    </row>
    <row r="5" spans="1:19" s="6" customFormat="1" x14ac:dyDescent="0.2">
      <c r="A5" s="33" t="str">
        <f>IF(Proportion!C6="","",Proportion!C6)</f>
        <v>Plantation</v>
      </c>
      <c r="B5" s="8">
        <f>IF($A5="","",100*Proportion!G$20)</f>
        <v>1.2963125720677431</v>
      </c>
      <c r="C5" s="8">
        <f>IF($A5="","",100*(Proportion!T6-Proportion!U6))</f>
        <v>0.299439394639194</v>
      </c>
      <c r="D5" s="8">
        <f>IF($A5="","",100*Proportion!U6)</f>
        <v>1.1585918355754476</v>
      </c>
      <c r="E5" s="8" t="str">
        <f t="shared" si="0"/>
        <v>+</v>
      </c>
      <c r="F5" s="8">
        <f t="shared" si="6"/>
        <v>0.13772073649229544</v>
      </c>
      <c r="G5" s="8">
        <f>IF(A5="","",100*(Exchange!G$19+Exchange!T6))</f>
        <v>1.8021214327477657</v>
      </c>
      <c r="H5" s="8">
        <f t="shared" si="7"/>
        <v>0.51506223840312959</v>
      </c>
      <c r="I5" s="8">
        <f t="shared" si="1"/>
        <v>10.871532972429359</v>
      </c>
      <c r="J5" s="10">
        <f t="shared" si="2"/>
        <v>81.235216945580206</v>
      </c>
      <c r="K5" s="10">
        <f t="shared" si="3"/>
        <v>79.462758517517315</v>
      </c>
      <c r="L5" s="10">
        <f t="shared" si="8"/>
        <v>5.6100244092401548</v>
      </c>
      <c r="M5" s="10">
        <f t="shared" si="4"/>
        <v>73.409026727760718</v>
      </c>
      <c r="N5" s="10">
        <f t="shared" si="5"/>
        <v>20.980948862999131</v>
      </c>
      <c r="O5" s="10">
        <f>IF(A5="","",100*Proportion!D6/Proportion!T6)</f>
        <v>6.8605153559588361</v>
      </c>
      <c r="P5" s="10">
        <f>IF($A5="","",100*Proportion!$G$3)</f>
        <v>5.6796199820121601E-2</v>
      </c>
      <c r="Q5" s="10" t="e">
        <f>IF($A5="","",100*#REF!)</f>
        <v>#REF!</v>
      </c>
      <c r="R5" s="7"/>
      <c r="S5" s="1"/>
    </row>
    <row r="6" spans="1:19" s="6" customFormat="1" x14ac:dyDescent="0.2">
      <c r="A6" s="33" t="str">
        <f>IF(Proportion!C7="","",Proportion!C7)</f>
        <v>Settlement</v>
      </c>
      <c r="B6" s="8">
        <f>IF($A6="","",100*Proportion!H$20)</f>
        <v>3.679992740678272</v>
      </c>
      <c r="C6" s="8">
        <f>IF($A6="","",100*(Proportion!T7-Proportion!U7))</f>
        <v>1.0154333192129015</v>
      </c>
      <c r="D6" s="8">
        <f>IF($A6="","",100*Proportion!U7)</f>
        <v>3.3289646021732446</v>
      </c>
      <c r="E6" s="8" t="str">
        <f t="shared" si="0"/>
        <v>+</v>
      </c>
      <c r="F6" s="8">
        <f t="shared" si="6"/>
        <v>0.35102813850502734</v>
      </c>
      <c r="G6" s="8">
        <f>IF(A6="","",100*(Exchange!H$19+Exchange!T7))</f>
        <v>5.8581454220665927</v>
      </c>
      <c r="H6" s="8">
        <f t="shared" si="7"/>
        <v>0.79978378227989655</v>
      </c>
      <c r="I6" s="8">
        <f t="shared" si="1"/>
        <v>12.654335537443327</v>
      </c>
      <c r="J6" s="10">
        <f t="shared" si="2"/>
        <v>78.373989787916358</v>
      </c>
      <c r="K6" s="10">
        <f t="shared" si="3"/>
        <v>76.626604247869821</v>
      </c>
      <c r="L6" s="10">
        <f t="shared" si="8"/>
        <v>5.0082789969187544</v>
      </c>
      <c r="M6" s="10">
        <f t="shared" si="4"/>
        <v>83.580839995286254</v>
      </c>
      <c r="N6" s="10">
        <f t="shared" si="5"/>
        <v>11.410881007794996</v>
      </c>
      <c r="O6" s="10">
        <f>IF(A6="","",100*Proportion!D7/Proportion!T7)</f>
        <v>13.679417438606857</v>
      </c>
      <c r="P6" s="10">
        <f>IF($A6="","",100*Proportion!$H$3)</f>
        <v>1.1919613475590332</v>
      </c>
      <c r="Q6" s="10" t="e">
        <f>IF($A6="","",100*#REF!)</f>
        <v>#REF!</v>
      </c>
      <c r="R6" s="7"/>
      <c r="S6" s="1"/>
    </row>
    <row r="7" spans="1:19" s="6" customFormat="1" x14ac:dyDescent="0.2">
      <c r="A7" s="33" t="str">
        <f>IF(Proportion!C8="","",Proportion!C8)</f>
        <v>Wetland</v>
      </c>
      <c r="B7" s="8">
        <f>IF($A7="","",100*Proportion!I$20)</f>
        <v>7.2764343368480251</v>
      </c>
      <c r="C7" s="8">
        <f>IF($A7="","",100*(Proportion!T8-Proportion!U8))</f>
        <v>19.895738312006966</v>
      </c>
      <c r="D7" s="8">
        <f>IF($A7="","",100*Proportion!U8)</f>
        <v>2.3451077766444959</v>
      </c>
      <c r="E7" s="8" t="str">
        <f t="shared" si="0"/>
        <v>+</v>
      </c>
      <c r="F7" s="8">
        <f t="shared" si="6"/>
        <v>4.9313265602035292</v>
      </c>
      <c r="G7" s="8">
        <f>IF(A7="","",100*(Exchange!I$19+Exchange!T8))</f>
        <v>4.2892841538793158</v>
      </c>
      <c r="H7" s="8">
        <f t="shared" si="7"/>
        <v>0.40093139940967504</v>
      </c>
      <c r="I7" s="8">
        <f t="shared" si="1"/>
        <v>67.403697174009864</v>
      </c>
      <c r="J7" s="10">
        <f t="shared" si="2"/>
        <v>26.778993460998223</v>
      </c>
      <c r="K7" s="10">
        <f t="shared" si="3"/>
        <v>10.544148218538783</v>
      </c>
      <c r="L7" s="10">
        <f t="shared" si="8"/>
        <v>51.252974856163767</v>
      </c>
      <c r="M7" s="10">
        <f t="shared" si="4"/>
        <v>44.580007064193474</v>
      </c>
      <c r="N7" s="10">
        <f t="shared" si="5"/>
        <v>4.1670180796427561</v>
      </c>
      <c r="O7" s="10">
        <f>IF(A7="","",100*Proportion!D8/Proportion!T8)</f>
        <v>0.9154373096503795</v>
      </c>
      <c r="P7" s="10">
        <f>IF($A7="","",100*Proportion!$I$3)</f>
        <v>1.1549669032159382</v>
      </c>
      <c r="Q7" s="10" t="e">
        <f>IF($A7="","",100*#REF!)</f>
        <v>#REF!</v>
      </c>
      <c r="R7" s="7"/>
      <c r="S7" s="1"/>
    </row>
    <row r="8" spans="1:19" s="6" customFormat="1" x14ac:dyDescent="0.2">
      <c r="A8" s="33" t="str">
        <f>IF(Proportion!C9="","",Proportion!C9)</f>
        <v/>
      </c>
      <c r="B8" s="8" t="str">
        <f>IF($A8="","",100*Proportion!J$20)</f>
        <v/>
      </c>
      <c r="C8" s="8" t="str">
        <f>IF($A8="","",100*(Proportion!T9-Proportion!U9))</f>
        <v/>
      </c>
      <c r="D8" s="8" t="str">
        <f>IF($A8="","",100*Proportion!U9)</f>
        <v/>
      </c>
      <c r="E8" s="8" t="str">
        <f t="shared" si="0"/>
        <v/>
      </c>
      <c r="F8" s="8" t="str">
        <f t="shared" si="6"/>
        <v/>
      </c>
      <c r="G8" s="8" t="str">
        <f>IF(A8="","",100*(Exchange!J$19+Exchange!T9))</f>
        <v/>
      </c>
      <c r="H8" s="8" t="str">
        <f t="shared" si="7"/>
        <v/>
      </c>
      <c r="I8" s="8" t="str">
        <f t="shared" si="1"/>
        <v/>
      </c>
      <c r="J8" s="10" t="str">
        <f t="shared" si="2"/>
        <v/>
      </c>
      <c r="K8" s="10" t="str">
        <f t="shared" si="3"/>
        <v/>
      </c>
      <c r="L8" s="10" t="str">
        <f t="shared" si="8"/>
        <v/>
      </c>
      <c r="M8" s="10" t="str">
        <f t="shared" si="4"/>
        <v/>
      </c>
      <c r="N8" s="10" t="str">
        <f t="shared" si="5"/>
        <v/>
      </c>
      <c r="O8" s="10" t="str">
        <f>IF(A8="","",100*Proportion!D9/Proportion!T9)</f>
        <v/>
      </c>
      <c r="P8" s="10" t="str">
        <f>IF($A8="","",100*Proportion!$J$3)</f>
        <v/>
      </c>
      <c r="Q8" s="10" t="str">
        <f>IF($A8="","",100*#REF!)</f>
        <v/>
      </c>
      <c r="R8" s="7"/>
      <c r="S8" s="1"/>
    </row>
    <row r="9" spans="1:19" x14ac:dyDescent="0.2">
      <c r="A9" s="33" t="str">
        <f>IF(Proportion!C10="","",Proportion!C10)</f>
        <v/>
      </c>
      <c r="B9" s="8" t="str">
        <f>IF($A9="","",100*Proportion!K$20)</f>
        <v/>
      </c>
      <c r="C9" s="8" t="str">
        <f>IF($A9="","",100*(Proportion!T10-Proportion!U10))</f>
        <v/>
      </c>
      <c r="D9" s="8" t="str">
        <f>IF($A9="","",100*Proportion!U10)</f>
        <v/>
      </c>
      <c r="E9" s="8" t="str">
        <f t="shared" si="0"/>
        <v/>
      </c>
      <c r="F9" s="8" t="str">
        <f t="shared" si="6"/>
        <v/>
      </c>
      <c r="G9" s="8" t="str">
        <f>IF(A9="","",100*(Exchange!K$19+Exchange!T10))</f>
        <v/>
      </c>
      <c r="H9" s="8" t="str">
        <f t="shared" si="7"/>
        <v/>
      </c>
      <c r="I9" s="8" t="str">
        <f t="shared" si="1"/>
        <v/>
      </c>
      <c r="J9" s="10" t="str">
        <f t="shared" si="2"/>
        <v/>
      </c>
      <c r="K9" s="10" t="str">
        <f t="shared" si="3"/>
        <v/>
      </c>
      <c r="L9" s="10" t="str">
        <f t="shared" si="8"/>
        <v/>
      </c>
      <c r="M9" s="10" t="str">
        <f t="shared" si="4"/>
        <v/>
      </c>
      <c r="N9" s="10" t="str">
        <f t="shared" si="5"/>
        <v/>
      </c>
      <c r="O9" s="10" t="str">
        <f>IF(A9="","",100*Proportion!D10/Proportion!T10)</f>
        <v/>
      </c>
      <c r="P9" s="10" t="str">
        <f>IF($A9="","",100*Proportion!$K$3)</f>
        <v/>
      </c>
      <c r="Q9" s="10" t="str">
        <f>IF($A9="","",100*#REF!)</f>
        <v/>
      </c>
    </row>
    <row r="10" spans="1:19" x14ac:dyDescent="0.2">
      <c r="A10" s="33" t="str">
        <f>IF(Proportion!C11="","",Proportion!C11)</f>
        <v/>
      </c>
      <c r="B10" s="8" t="str">
        <f>IF($A10="","",100*Proportion!L$20)</f>
        <v/>
      </c>
      <c r="C10" s="8" t="str">
        <f>IF($A10="","",100*(Proportion!T11-Proportion!U11))</f>
        <v/>
      </c>
      <c r="D10" s="8" t="str">
        <f>IF($A10="","",100*Proportion!U11)</f>
        <v/>
      </c>
      <c r="E10" s="8" t="str">
        <f t="shared" si="0"/>
        <v/>
      </c>
      <c r="F10" s="8" t="str">
        <f t="shared" si="6"/>
        <v/>
      </c>
      <c r="G10" s="8" t="str">
        <f>IF(A10="","",100*(Exchange!L$19+Exchange!T11))</f>
        <v/>
      </c>
      <c r="H10" s="8" t="str">
        <f t="shared" si="7"/>
        <v/>
      </c>
      <c r="I10" s="8" t="str">
        <f t="shared" si="1"/>
        <v/>
      </c>
      <c r="J10" s="10" t="str">
        <f t="shared" si="2"/>
        <v/>
      </c>
      <c r="K10" s="10" t="str">
        <f t="shared" si="3"/>
        <v/>
      </c>
      <c r="L10" s="10" t="str">
        <f t="shared" si="8"/>
        <v/>
      </c>
      <c r="M10" s="10" t="str">
        <f t="shared" si="4"/>
        <v/>
      </c>
      <c r="N10" s="10" t="str">
        <f t="shared" si="5"/>
        <v/>
      </c>
      <c r="O10" s="10" t="str">
        <f>IF(A10="","",100*Proportion!D11/Proportion!T11)</f>
        <v/>
      </c>
      <c r="P10" s="10" t="str">
        <f>IF($A10="","",100*Proportion!$L$3)</f>
        <v/>
      </c>
      <c r="Q10" s="10" t="str">
        <f>IF($A10="","",100*#REF!)</f>
        <v/>
      </c>
    </row>
    <row r="11" spans="1:19" x14ac:dyDescent="0.2">
      <c r="A11" s="33" t="str">
        <f>IF(Proportion!C12="","",Proportion!C12)</f>
        <v/>
      </c>
      <c r="B11" s="8" t="str">
        <f>IF($A11="","",100*Proportion!M$20)</f>
        <v/>
      </c>
      <c r="C11" s="8" t="str">
        <f>IF($A11="","",100*(Proportion!T12-Proportion!U12))</f>
        <v/>
      </c>
      <c r="D11" s="8" t="str">
        <f>IF($A11="","",100*Proportion!U12)</f>
        <v/>
      </c>
      <c r="E11" s="8" t="str">
        <f t="shared" si="0"/>
        <v/>
      </c>
      <c r="F11" s="8" t="str">
        <f t="shared" si="6"/>
        <v/>
      </c>
      <c r="G11" s="8" t="str">
        <f>IF(A11="","",100*(Exchange!M$19+Exchange!T12))</f>
        <v/>
      </c>
      <c r="H11" s="8" t="str">
        <f t="shared" si="7"/>
        <v/>
      </c>
      <c r="I11" s="8" t="str">
        <f t="shared" si="1"/>
        <v/>
      </c>
      <c r="J11" s="10" t="str">
        <f t="shared" si="2"/>
        <v/>
      </c>
      <c r="K11" s="10" t="str">
        <f t="shared" si="3"/>
        <v/>
      </c>
      <c r="L11" s="10" t="str">
        <f t="shared" si="8"/>
        <v/>
      </c>
      <c r="M11" s="10" t="str">
        <f t="shared" si="4"/>
        <v/>
      </c>
      <c r="N11" s="10" t="str">
        <f t="shared" si="5"/>
        <v/>
      </c>
      <c r="O11" s="10" t="str">
        <f>IF(A11="","",100*Proportion!D12/Proportion!T12)</f>
        <v/>
      </c>
      <c r="P11" s="10" t="str">
        <f>IF($A11="","",100*Proportion!$M$3)</f>
        <v/>
      </c>
      <c r="Q11" s="10" t="str">
        <f>IF($A11="","",100*#REF!)</f>
        <v/>
      </c>
    </row>
    <row r="12" spans="1:19" x14ac:dyDescent="0.2">
      <c r="A12" s="33" t="str">
        <f>IF(Proportion!C13="","",Proportion!C13)</f>
        <v/>
      </c>
      <c r="B12" s="8" t="str">
        <f>IF($A12="","",100*Proportion!N$20)</f>
        <v/>
      </c>
      <c r="C12" s="8" t="str">
        <f>IF($A12="","",100*(Proportion!T13-Proportion!U13))</f>
        <v/>
      </c>
      <c r="D12" s="8" t="str">
        <f>IF($A12="","",100*Proportion!U13)</f>
        <v/>
      </c>
      <c r="E12" s="8" t="str">
        <f t="shared" si="0"/>
        <v/>
      </c>
      <c r="F12" s="8" t="str">
        <f t="shared" si="6"/>
        <v/>
      </c>
      <c r="G12" s="8" t="str">
        <f>IF(A12="","",100*(Exchange!N$19+Exchange!T13))</f>
        <v/>
      </c>
      <c r="H12" s="8" t="str">
        <f t="shared" si="7"/>
        <v/>
      </c>
      <c r="I12" s="8" t="str">
        <f t="shared" si="1"/>
        <v/>
      </c>
      <c r="J12" s="10" t="str">
        <f t="shared" si="2"/>
        <v/>
      </c>
      <c r="K12" s="10" t="str">
        <f t="shared" si="3"/>
        <v/>
      </c>
      <c r="L12" s="10" t="str">
        <f t="shared" si="8"/>
        <v/>
      </c>
      <c r="M12" s="10" t="str">
        <f t="shared" si="4"/>
        <v/>
      </c>
      <c r="N12" s="10" t="str">
        <f t="shared" si="5"/>
        <v/>
      </c>
      <c r="O12" s="10" t="str">
        <f>IF(A12="","",100*Proportion!D13/Proportion!T13)</f>
        <v/>
      </c>
      <c r="P12" s="10" t="str">
        <f>IF($A12="","",100*Proportion!$N$3)</f>
        <v/>
      </c>
      <c r="Q12" s="10" t="str">
        <f>IF($A12="","",100*#REF!)</f>
        <v/>
      </c>
    </row>
    <row r="13" spans="1:19" x14ac:dyDescent="0.2">
      <c r="A13" s="33" t="str">
        <f>IF(Proportion!C14="","",Proportion!C14)</f>
        <v/>
      </c>
      <c r="B13" s="8" t="str">
        <f>IF($A13="","",100*Proportion!O$20)</f>
        <v/>
      </c>
      <c r="C13" s="8" t="str">
        <f>IF($A13="","",100*(Proportion!T14-Proportion!U14))</f>
        <v/>
      </c>
      <c r="D13" s="8" t="str">
        <f>IF($A13="","",100*Proportion!U14)</f>
        <v/>
      </c>
      <c r="E13" s="8" t="str">
        <f t="shared" si="0"/>
        <v/>
      </c>
      <c r="F13" s="8" t="str">
        <f t="shared" si="6"/>
        <v/>
      </c>
      <c r="G13" s="8" t="str">
        <f>IF(A13="","",100*(Exchange!O$19+Exchange!T14))</f>
        <v/>
      </c>
      <c r="H13" s="8" t="str">
        <f t="shared" si="7"/>
        <v/>
      </c>
      <c r="I13" s="8" t="str">
        <f t="shared" si="1"/>
        <v/>
      </c>
      <c r="J13" s="10" t="str">
        <f t="shared" si="2"/>
        <v/>
      </c>
      <c r="K13" s="10" t="str">
        <f t="shared" si="3"/>
        <v/>
      </c>
      <c r="L13" s="10" t="str">
        <f t="shared" si="8"/>
        <v/>
      </c>
      <c r="M13" s="10" t="str">
        <f t="shared" si="4"/>
        <v/>
      </c>
      <c r="N13" s="10" t="str">
        <f t="shared" si="5"/>
        <v/>
      </c>
      <c r="O13" s="10" t="str">
        <f>IF(A13="","",100*Proportion!D14/Proportion!T14)</f>
        <v/>
      </c>
      <c r="P13" s="10" t="str">
        <f>IF($A13="","",100*Proportion!$O$3)</f>
        <v/>
      </c>
      <c r="Q13" s="10" t="str">
        <f>IF($A13="","",100*#REF!)</f>
        <v/>
      </c>
    </row>
    <row r="14" spans="1:19" x14ac:dyDescent="0.2">
      <c r="A14" s="33" t="str">
        <f>IF(Proportion!C15="","",Proportion!C15)</f>
        <v/>
      </c>
      <c r="B14" s="8" t="str">
        <f>IF($A14="","",100*Proportion!P$20)</f>
        <v/>
      </c>
      <c r="C14" s="8" t="str">
        <f>IF($A14="","",100*(Proportion!T15-Proportion!U15))</f>
        <v/>
      </c>
      <c r="D14" s="8" t="str">
        <f>IF($A14="","",100*Proportion!U15)</f>
        <v/>
      </c>
      <c r="E14" s="8" t="str">
        <f t="shared" si="0"/>
        <v/>
      </c>
      <c r="F14" s="8" t="str">
        <f t="shared" si="6"/>
        <v/>
      </c>
      <c r="G14" s="8" t="str">
        <f>IF(A14="","",100*(Exchange!P$19+Exchange!T15))</f>
        <v/>
      </c>
      <c r="H14" s="8" t="str">
        <f t="shared" si="7"/>
        <v/>
      </c>
      <c r="I14" s="8" t="str">
        <f t="shared" si="1"/>
        <v/>
      </c>
      <c r="J14" s="10" t="str">
        <f t="shared" si="2"/>
        <v/>
      </c>
      <c r="K14" s="10" t="str">
        <f t="shared" si="3"/>
        <v/>
      </c>
      <c r="L14" s="10" t="str">
        <f t="shared" si="8"/>
        <v/>
      </c>
      <c r="M14" s="10" t="str">
        <f t="shared" si="4"/>
        <v/>
      </c>
      <c r="N14" s="10" t="str">
        <f t="shared" si="5"/>
        <v/>
      </c>
      <c r="O14" s="10" t="str">
        <f>IF(A14="","",100*Proportion!D15/Proportion!T15)</f>
        <v/>
      </c>
      <c r="P14" s="10" t="str">
        <f>IF($A14="","",100*Proportion!$P$3)</f>
        <v/>
      </c>
      <c r="Q14" s="10" t="str">
        <f>IF($A14="","",100*#REF!)</f>
        <v/>
      </c>
    </row>
    <row r="15" spans="1:19" x14ac:dyDescent="0.2">
      <c r="A15" s="33" t="str">
        <f>IF(Proportion!C16="","",Proportion!C16)</f>
        <v/>
      </c>
      <c r="B15" s="8" t="str">
        <f>IF($A15="","",100*Proportion!Q$20)</f>
        <v/>
      </c>
      <c r="C15" s="8" t="str">
        <f>IF($A15="","",100*(Proportion!T16-Proportion!U16))</f>
        <v/>
      </c>
      <c r="D15" s="8" t="str">
        <f>IF($A15="","",100*Proportion!U16)</f>
        <v/>
      </c>
      <c r="E15" s="8" t="str">
        <f t="shared" si="0"/>
        <v/>
      </c>
      <c r="F15" s="8" t="str">
        <f t="shared" si="6"/>
        <v/>
      </c>
      <c r="G15" s="8" t="str">
        <f>IF(A15="","",100*(Exchange!Q$19+Exchange!T16))</f>
        <v/>
      </c>
      <c r="H15" s="8" t="str">
        <f t="shared" si="7"/>
        <v/>
      </c>
      <c r="I15" s="8" t="str">
        <f t="shared" si="1"/>
        <v/>
      </c>
      <c r="J15" s="10" t="str">
        <f t="shared" si="2"/>
        <v/>
      </c>
      <c r="K15" s="10" t="str">
        <f t="shared" si="3"/>
        <v/>
      </c>
      <c r="L15" s="10" t="str">
        <f t="shared" si="8"/>
        <v/>
      </c>
      <c r="M15" s="10" t="str">
        <f t="shared" si="4"/>
        <v/>
      </c>
      <c r="N15" s="10" t="str">
        <f t="shared" si="5"/>
        <v/>
      </c>
      <c r="O15" s="10" t="str">
        <f>IF(A15="","",100*Proportion!D16/Proportion!T16)</f>
        <v/>
      </c>
      <c r="P15" s="10" t="str">
        <f>IF($A15="","",100*Proportion!$Q$3)</f>
        <v/>
      </c>
      <c r="Q15" s="10" t="str">
        <f>IF($A15="","",100*#REF!)</f>
        <v/>
      </c>
    </row>
    <row r="16" spans="1:19" x14ac:dyDescent="0.2">
      <c r="A16" s="33" t="str">
        <f>IF(Proportion!C17="","",Proportion!C17)</f>
        <v/>
      </c>
      <c r="B16" s="8" t="str">
        <f>IF($A16="","",100*Proportion!R$20)</f>
        <v/>
      </c>
      <c r="C16" s="8" t="str">
        <f>IF($A16="","",100*(Proportion!T17-Proportion!U17))</f>
        <v/>
      </c>
      <c r="D16" s="8" t="str">
        <f>IF($A16="","",100*Proportion!U17)</f>
        <v/>
      </c>
      <c r="E16" s="8" t="str">
        <f t="shared" si="0"/>
        <v/>
      </c>
      <c r="F16" s="8" t="str">
        <f t="shared" si="6"/>
        <v/>
      </c>
      <c r="G16" s="8" t="str">
        <f>IF(A16="","",100*(Exchange!R$19+Exchange!T17))</f>
        <v/>
      </c>
      <c r="H16" s="8" t="str">
        <f t="shared" si="7"/>
        <v/>
      </c>
      <c r="I16" s="8" t="str">
        <f t="shared" si="1"/>
        <v/>
      </c>
      <c r="J16" s="10" t="str">
        <f t="shared" si="2"/>
        <v/>
      </c>
      <c r="K16" s="10" t="str">
        <f t="shared" si="3"/>
        <v/>
      </c>
      <c r="L16" s="10" t="str">
        <f t="shared" si="8"/>
        <v/>
      </c>
      <c r="M16" s="10" t="str">
        <f t="shared" si="4"/>
        <v/>
      </c>
      <c r="N16" s="10" t="str">
        <f t="shared" si="5"/>
        <v/>
      </c>
      <c r="O16" s="10" t="str">
        <f>IF(A16="","",100*Proportion!D17/Proportion!T17)</f>
        <v/>
      </c>
      <c r="P16" s="10" t="str">
        <f>IF($A16="","",100*Proportion!$R$3)</f>
        <v/>
      </c>
      <c r="Q16" s="10" t="str">
        <f>IF($A16="","",100*#REF!)</f>
        <v/>
      </c>
    </row>
    <row r="17" spans="1:17" x14ac:dyDescent="0.2">
      <c r="A17" s="33" t="str">
        <f>IF(Proportion!C18="","",Proportion!C18)</f>
        <v/>
      </c>
      <c r="B17" s="8" t="str">
        <f>IF($A17="","",100*Proportion!S$20)</f>
        <v/>
      </c>
      <c r="C17" s="8" t="str">
        <f>IF($A17="","",100*(Proportion!T18-Proportion!U18))</f>
        <v/>
      </c>
      <c r="D17" s="8" t="str">
        <f>IF($A17="","",100*Proportion!U18)</f>
        <v/>
      </c>
      <c r="E17" s="8" t="str">
        <f t="shared" si="0"/>
        <v/>
      </c>
      <c r="F17" s="8" t="str">
        <f t="shared" si="6"/>
        <v/>
      </c>
      <c r="G17" s="8" t="str">
        <f>IF(A17="","",100*(Exchange!S$19+Exchange!T18))</f>
        <v/>
      </c>
      <c r="H17" s="8" t="str">
        <f t="shared" si="7"/>
        <v/>
      </c>
      <c r="I17" s="8" t="str">
        <f t="shared" si="1"/>
        <v/>
      </c>
      <c r="J17" s="10" t="str">
        <f t="shared" si="2"/>
        <v/>
      </c>
      <c r="K17" s="10" t="str">
        <f t="shared" si="3"/>
        <v/>
      </c>
      <c r="L17" s="10" t="str">
        <f t="shared" si="8"/>
        <v/>
      </c>
      <c r="M17" s="10" t="str">
        <f t="shared" si="4"/>
        <v/>
      </c>
      <c r="N17" s="10" t="str">
        <f t="shared" si="5"/>
        <v/>
      </c>
      <c r="O17" s="10" t="str">
        <f>IF(A17="","",100*Proportion!D18/Proportion!T18)</f>
        <v/>
      </c>
      <c r="P17" s="10" t="str">
        <f>IF($A17="","",100*Proportion!$S$3)</f>
        <v/>
      </c>
      <c r="Q17" s="10" t="str">
        <f>IF($A17="","",100*#REF!)</f>
        <v/>
      </c>
    </row>
    <row r="18" spans="1:17" x14ac:dyDescent="0.2">
      <c r="A18" s="43" t="s">
        <v>17</v>
      </c>
      <c r="B18" s="8">
        <f>SUM(B2:B17)</f>
        <v>46.182598451576546</v>
      </c>
      <c r="C18" s="8">
        <f>SUM(C2:C17)</f>
        <v>53.817401548423447</v>
      </c>
      <c r="D18" s="8">
        <f>SUM(D2:D17)</f>
        <v>46.182598451576553</v>
      </c>
      <c r="E18" s="8" t="str">
        <f t="shared" ref="E18" si="9">IF($A18="","",IF(B18&lt;D18,"-",IF(B18&gt;D18,"+","")))</f>
        <v>-</v>
      </c>
      <c r="F18" s="8">
        <f>SUM(F2:F17)/2</f>
        <v>14.992505168255125</v>
      </c>
      <c r="G18" s="8">
        <f>SUM(G2:G17)/2</f>
        <v>29.796292681843479</v>
      </c>
      <c r="H18" s="8">
        <f>SUM(H2:H17)/2</f>
        <v>1.3938006014779409</v>
      </c>
      <c r="I18" s="8"/>
      <c r="J18" s="10">
        <f>B18</f>
        <v>46.182598451576546</v>
      </c>
      <c r="K18" s="10">
        <f>J18</f>
        <v>46.182598451576546</v>
      </c>
      <c r="L18" s="10">
        <f t="shared" si="8"/>
        <v>32.46353750314654</v>
      </c>
      <c r="M18" s="10">
        <f t="shared" ref="M18" si="10">IF(B18="","",100*G18/SUM($F18:$H18))</f>
        <v>64.518441319592569</v>
      </c>
      <c r="N18" s="10">
        <f t="shared" ref="N18" si="11">IF(C18="","",100*H18/SUM($F18:$H18))</f>
        <v>3.0180211772608923</v>
      </c>
      <c r="O18" s="10">
        <f>100*Proportion!D20/SUM(Proportion!T4:T18)</f>
        <v>9.8181317138242701</v>
      </c>
      <c r="P18" s="8">
        <f t="shared" ref="P18:Q18" si="12">SUM(P2:P17)</f>
        <v>14.504974264429304</v>
      </c>
      <c r="Q18" s="8" t="e">
        <f t="shared" si="12"/>
        <v>#REF!</v>
      </c>
    </row>
    <row r="19" spans="1:17" x14ac:dyDescent="0.2">
      <c r="A19" s="33"/>
      <c r="B19" s="8"/>
      <c r="C19" s="8"/>
      <c r="D19" s="8"/>
      <c r="F19" s="8"/>
      <c r="G19" s="8"/>
      <c r="H19" s="8"/>
      <c r="I19" s="10"/>
      <c r="L19" s="10"/>
      <c r="M19" s="10">
        <f>L18+M18</f>
        <v>96.981978822739109</v>
      </c>
    </row>
    <row r="20" spans="1:17" x14ac:dyDescent="0.2">
      <c r="A20" s="33"/>
      <c r="B20" s="8"/>
      <c r="C20" s="8"/>
      <c r="D20" s="8"/>
      <c r="E20" s="47" t="s">
        <v>22</v>
      </c>
      <c r="F20" s="8"/>
      <c r="G20" s="8"/>
      <c r="H20" s="8"/>
      <c r="I20" s="10"/>
    </row>
    <row r="21" spans="1:17" x14ac:dyDescent="0.2">
      <c r="A21" s="33"/>
      <c r="B21" s="8"/>
      <c r="C21" s="8"/>
      <c r="D21" s="8"/>
      <c r="E21" s="47" t="s">
        <v>21</v>
      </c>
      <c r="F21" s="8"/>
      <c r="G21" s="8"/>
      <c r="H21" s="8"/>
      <c r="I21" s="10"/>
    </row>
    <row r="22" spans="1:17" x14ac:dyDescent="0.2">
      <c r="A22" s="33"/>
      <c r="B22" s="10"/>
      <c r="C22" s="10"/>
      <c r="D22" s="10"/>
      <c r="E22" s="10"/>
      <c r="F22" s="10"/>
      <c r="G22" s="10"/>
      <c r="H22" s="10"/>
      <c r="I22" s="10"/>
    </row>
    <row r="23" spans="1:17" x14ac:dyDescent="0.2">
      <c r="A23" s="33"/>
    </row>
  </sheetData>
  <sheetProtection algorithmName="SHA-512" hashValue="D71u9yH83DdkrKJ+C2uXS3cpIH38/xR128rMCu2yNihdyM7vUgqPipI3GH5ZrEFODtfFtEpbbvea6Q1JKx/HpQ==" saltValue="Q9opbDg8OK3dgJdpe6t5DQ==" spinCount="100000" sheet="1" objects="1" scenarios="1"/>
  <phoneticPr fontId="4" type="noConversion"/>
  <pageMargins left="0.75" right="0.75" top="1" bottom="1" header="0.5" footer="0.5"/>
  <pageSetup orientation="landscape" horizontalDpi="300" verticalDpi="300" r:id="rId1"/>
  <headerFooter alignWithMargins="0">
    <oddHeader>&amp;LRobert Gilmore Pontius Jr&amp;Crpontius@clarku.edu&amp;RClark University</oddHeader>
    <oddFooter>&amp;Lworkbook &amp;F, sheet &amp;A&amp;Cpage &amp;P of &amp;N&amp;R&amp;D, &amp;T</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Charts</vt:lpstr>
      </vt:variant>
      <vt:variant>
        <vt:i4>3</vt:i4>
      </vt:variant>
    </vt:vector>
  </HeadingPairs>
  <TitlesOfParts>
    <vt:vector size="10" baseType="lpstr">
      <vt:lpstr>documentation</vt:lpstr>
      <vt:lpstr>SampleCount</vt:lpstr>
      <vt:lpstr>PopulationCount</vt:lpstr>
      <vt:lpstr>Proportion</vt:lpstr>
      <vt:lpstr>Transpose</vt:lpstr>
      <vt:lpstr>Exchange</vt:lpstr>
      <vt:lpstr>FiguresData</vt:lpstr>
      <vt:lpstr>OverallSources</vt:lpstr>
      <vt:lpstr>OverallComponents</vt:lpstr>
      <vt:lpstr>CategorySources</vt:lpstr>
    </vt:vector>
  </TitlesOfParts>
  <Company>Clark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rpontius</dc:creator>
  <cp:lastModifiedBy>Mrs. HJ Jansen van Vuuren</cp:lastModifiedBy>
  <cp:lastPrinted>2001-08-12T16:30:39Z</cp:lastPrinted>
  <dcterms:created xsi:type="dcterms:W3CDTF">2000-01-21T17:33:54Z</dcterms:created>
  <dcterms:modified xsi:type="dcterms:W3CDTF">2020-09-14T11:20:12Z</dcterms:modified>
</cp:coreProperties>
</file>