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120" yWindow="-120" windowWidth="20736" windowHeight="111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35" i="1" l="1"/>
  <c r="M233" i="1"/>
  <c r="K231" i="1"/>
  <c r="M232" i="1"/>
  <c r="J232" i="1"/>
  <c r="C255" i="1"/>
  <c r="M287" i="1"/>
  <c r="M286" i="1"/>
  <c r="M284" i="1"/>
  <c r="M283" i="1"/>
  <c r="M281" i="1"/>
  <c r="M280" i="1"/>
  <c r="M278" i="1"/>
  <c r="M277" i="1"/>
  <c r="M275" i="1"/>
  <c r="M274" i="1"/>
  <c r="M272" i="1"/>
  <c r="M271" i="1"/>
  <c r="M269" i="1"/>
  <c r="M268" i="1"/>
  <c r="M266" i="1"/>
  <c r="M265" i="1"/>
  <c r="K255" i="1"/>
  <c r="J254" i="1"/>
  <c r="J253" i="1"/>
  <c r="J251" i="1"/>
  <c r="J250" i="1"/>
  <c r="J248" i="1"/>
  <c r="J247" i="1"/>
  <c r="J236" i="1"/>
  <c r="J235" i="1"/>
  <c r="J233" i="1"/>
  <c r="J239" i="1"/>
  <c r="J238" i="1"/>
  <c r="J245" i="1"/>
  <c r="J244" i="1"/>
  <c r="J242" i="1"/>
  <c r="J241" i="1"/>
  <c r="I236" i="1"/>
  <c r="I235" i="1"/>
  <c r="I254" i="1"/>
  <c r="I253" i="1"/>
  <c r="I251" i="1"/>
  <c r="I250" i="1"/>
  <c r="I248" i="1"/>
  <c r="I247" i="1"/>
  <c r="I233" i="1"/>
  <c r="I232" i="1"/>
  <c r="I239" i="1"/>
  <c r="I238" i="1"/>
  <c r="I245" i="1"/>
  <c r="I244" i="1"/>
  <c r="I242" i="1"/>
  <c r="I241" i="1"/>
  <c r="G254" i="1"/>
  <c r="G253" i="1"/>
  <c r="G251" i="1"/>
  <c r="G250" i="1"/>
  <c r="G248" i="1"/>
  <c r="G247" i="1"/>
  <c r="G245" i="1"/>
  <c r="G244" i="1"/>
  <c r="G242" i="1"/>
  <c r="G241" i="1"/>
  <c r="G239" i="1"/>
  <c r="G238" i="1"/>
  <c r="G236" i="1"/>
  <c r="G235" i="1"/>
  <c r="G233" i="1"/>
  <c r="G232" i="1"/>
  <c r="H251" i="1"/>
  <c r="H242" i="1"/>
  <c r="H241" i="1"/>
  <c r="H254" i="1"/>
  <c r="H253" i="1"/>
  <c r="H233" i="1"/>
  <c r="H232" i="1"/>
  <c r="H236" i="1"/>
  <c r="H235" i="1"/>
  <c r="H245" i="1"/>
  <c r="H244" i="1"/>
  <c r="H250" i="1"/>
  <c r="H248" i="1"/>
  <c r="H247" i="1"/>
  <c r="L255" i="1"/>
  <c r="F255" i="1"/>
  <c r="E255" i="1"/>
  <c r="D255" i="1"/>
  <c r="B255" i="1"/>
  <c r="M248" i="1" l="1"/>
  <c r="M239" i="1"/>
  <c r="M251" i="1"/>
  <c r="M236" i="1"/>
  <c r="M241" i="1"/>
  <c r="M238" i="1"/>
  <c r="M250" i="1"/>
  <c r="M245" i="1"/>
  <c r="M242" i="1"/>
  <c r="M244" i="1"/>
  <c r="M247" i="1"/>
  <c r="M253" i="1"/>
  <c r="M254" i="1"/>
  <c r="M288" i="1"/>
  <c r="M289" i="1" s="1"/>
  <c r="J255" i="1"/>
  <c r="G255" i="1"/>
  <c r="H255" i="1"/>
  <c r="I255" i="1"/>
  <c r="L223" i="1"/>
  <c r="J223" i="1"/>
  <c r="I223" i="1"/>
  <c r="H223" i="1"/>
  <c r="G223" i="1"/>
  <c r="F223" i="1"/>
  <c r="E223" i="1"/>
  <c r="D223" i="1"/>
  <c r="C223" i="1"/>
  <c r="B223" i="1"/>
  <c r="M222" i="1"/>
  <c r="M221" i="1"/>
  <c r="M219" i="1"/>
  <c r="M218" i="1"/>
  <c r="M216" i="1"/>
  <c r="M215" i="1"/>
  <c r="M213" i="1"/>
  <c r="M212" i="1"/>
  <c r="M210" i="1"/>
  <c r="M209" i="1"/>
  <c r="M207" i="1"/>
  <c r="M206" i="1"/>
  <c r="M204" i="1"/>
  <c r="M203" i="1"/>
  <c r="M201" i="1"/>
  <c r="M200" i="1"/>
  <c r="M255" i="1" l="1"/>
  <c r="M256" i="1" s="1"/>
  <c r="M223" i="1"/>
  <c r="M224" i="1" s="1"/>
  <c r="L191" i="1"/>
  <c r="J191" i="1"/>
  <c r="I191" i="1"/>
  <c r="H191" i="1"/>
  <c r="G191" i="1"/>
  <c r="F191" i="1"/>
  <c r="E191" i="1"/>
  <c r="D191" i="1"/>
  <c r="C191" i="1"/>
  <c r="B191" i="1"/>
  <c r="M190" i="1"/>
  <c r="M189" i="1"/>
  <c r="M188" i="1"/>
  <c r="M187" i="1"/>
  <c r="M186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69" i="1"/>
  <c r="M168" i="1"/>
  <c r="M191" i="1" l="1"/>
  <c r="M192" i="1" s="1"/>
  <c r="L159" i="1"/>
  <c r="J159" i="1"/>
  <c r="I159" i="1"/>
  <c r="H159" i="1"/>
  <c r="G159" i="1"/>
  <c r="F159" i="1"/>
  <c r="E159" i="1"/>
  <c r="D159" i="1"/>
  <c r="C159" i="1"/>
  <c r="B159" i="1"/>
  <c r="M158" i="1"/>
  <c r="M157" i="1"/>
  <c r="M156" i="1"/>
  <c r="M155" i="1"/>
  <c r="M154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7" i="1"/>
  <c r="M136" i="1"/>
  <c r="M159" i="1" l="1"/>
  <c r="M160" i="1" s="1"/>
  <c r="L127" i="1"/>
  <c r="J127" i="1"/>
  <c r="I127" i="1"/>
  <c r="H127" i="1"/>
  <c r="G127" i="1"/>
  <c r="F127" i="1"/>
  <c r="E127" i="1"/>
  <c r="D127" i="1"/>
  <c r="C127" i="1"/>
  <c r="B127" i="1"/>
  <c r="M126" i="1"/>
  <c r="M125" i="1"/>
  <c r="M124" i="1"/>
  <c r="M123" i="1"/>
  <c r="M122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5" i="1"/>
  <c r="M104" i="1"/>
  <c r="M127" i="1" l="1"/>
  <c r="M128" i="1" s="1"/>
  <c r="L95" i="1"/>
  <c r="J95" i="1"/>
  <c r="I95" i="1"/>
  <c r="H95" i="1"/>
  <c r="G95" i="1"/>
  <c r="F95" i="1"/>
  <c r="E95" i="1"/>
  <c r="D95" i="1"/>
  <c r="C95" i="1"/>
  <c r="B95" i="1"/>
  <c r="M94" i="1"/>
  <c r="M93" i="1"/>
  <c r="M92" i="1"/>
  <c r="M91" i="1"/>
  <c r="M90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3" i="1"/>
  <c r="M72" i="1"/>
  <c r="M60" i="1"/>
  <c r="M54" i="1"/>
  <c r="M51" i="1"/>
  <c r="M48" i="1"/>
  <c r="M45" i="1"/>
  <c r="L63" i="1"/>
  <c r="B63" i="1"/>
  <c r="C63" i="1"/>
  <c r="D63" i="1"/>
  <c r="E63" i="1"/>
  <c r="F63" i="1"/>
  <c r="G63" i="1"/>
  <c r="H63" i="1"/>
  <c r="I63" i="1"/>
  <c r="J63" i="1"/>
  <c r="M62" i="1"/>
  <c r="M61" i="1"/>
  <c r="M59" i="1"/>
  <c r="M58" i="1"/>
  <c r="M56" i="1"/>
  <c r="M55" i="1"/>
  <c r="M53" i="1"/>
  <c r="M52" i="1"/>
  <c r="M50" i="1"/>
  <c r="M49" i="1"/>
  <c r="M47" i="1"/>
  <c r="M46" i="1"/>
  <c r="M44" i="1"/>
  <c r="M43" i="1"/>
  <c r="M41" i="1"/>
  <c r="M40" i="1"/>
  <c r="L31" i="1"/>
  <c r="J31" i="1"/>
  <c r="I31" i="1"/>
  <c r="H31" i="1"/>
  <c r="G31" i="1"/>
  <c r="F31" i="1"/>
  <c r="E31" i="1"/>
  <c r="D31" i="1"/>
  <c r="C31" i="1"/>
  <c r="B31" i="1"/>
  <c r="M30" i="1"/>
  <c r="M29" i="1"/>
  <c r="M27" i="1"/>
  <c r="M26" i="1"/>
  <c r="M24" i="1"/>
  <c r="M23" i="1"/>
  <c r="M21" i="1"/>
  <c r="M20" i="1"/>
  <c r="M18" i="1"/>
  <c r="M17" i="1"/>
  <c r="M15" i="1"/>
  <c r="M14" i="1"/>
  <c r="M12" i="1"/>
  <c r="M11" i="1"/>
  <c r="M9" i="1"/>
  <c r="M8" i="1"/>
  <c r="M31" i="1" l="1"/>
  <c r="M32" i="1" s="1"/>
  <c r="M63" i="1"/>
  <c r="M64" i="1" s="1"/>
  <c r="M95" i="1"/>
  <c r="M96" i="1" s="1"/>
</calcChain>
</file>

<file path=xl/sharedStrings.xml><?xml version="1.0" encoding="utf-8"?>
<sst xmlns="http://schemas.openxmlformats.org/spreadsheetml/2006/main" count="279" uniqueCount="25">
  <si>
    <t>RAINFALL DATA - 1 AUGUST 2014 - 1 AUGUST 2015</t>
  </si>
  <si>
    <t>TELPERION NATURE RESERVE</t>
  </si>
  <si>
    <t>Month</t>
  </si>
  <si>
    <t>Section</t>
  </si>
  <si>
    <t>Caves</t>
  </si>
  <si>
    <t>Reading 1</t>
  </si>
  <si>
    <t>Reading 2</t>
  </si>
  <si>
    <t>School</t>
  </si>
  <si>
    <t>Cottage</t>
  </si>
  <si>
    <t>Nursery</t>
  </si>
  <si>
    <t>Main Hse</t>
  </si>
  <si>
    <t>Tshuswane</t>
  </si>
  <si>
    <t>Blaauwpoort 1</t>
  </si>
  <si>
    <t>Blaauwpoort 2</t>
  </si>
  <si>
    <t>Total rainfall for the season</t>
  </si>
  <si>
    <t>Total</t>
  </si>
  <si>
    <t>RAINFALL DATA - 1 AUGUST 2015 - 1 AUGUST 2016</t>
  </si>
  <si>
    <t>RAINFALL DATA - 1 AUGUST 2016 - 1 AUGUST 2017</t>
  </si>
  <si>
    <t>RAINFALL DATA - 1 AUGUST 2017 - 1 AUGUST 2018</t>
  </si>
  <si>
    <t>RAINFALL DATA - 1 AUGUST 2018 - 1 AUGUST 2019</t>
  </si>
  <si>
    <t>RAINFALL DATA - 1 AUGUST 2019 - 1 AUGUST 2020</t>
  </si>
  <si>
    <t>RAINFALL DATA - 1 AUGUST 2020 - 1 AUGUST 2021</t>
  </si>
  <si>
    <t>RAINFALL DATA - 1 AUGUST 2021 - 1 AUGUST 2022</t>
  </si>
  <si>
    <t>Average for the year</t>
  </si>
  <si>
    <t>RAINFALL DATA - 1 AUGUST 2022 - 1 AUGUST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</si>
</sst>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indexed="8"/>
      <name val="Calibri"/>
      <family val="2"/>
    </font>
    <font>
      <sz val="10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0" xfId="0" applyFont="1" applyFill="1"/>
    <xf numFmtId="0" fontId="3" fillId="0" borderId="0" xfId="0" applyFont="1"/>
    <xf numFmtId="0" fontId="4" fillId="0" borderId="1" xfId="0" applyFont="1" applyBorder="1" applyAlignment="1">
      <alignment horizontal="center"/>
    </xf>
    <xf numFmtId="17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4" fillId="0" borderId="1" xfId="0" applyFont="1" applyBorder="1" applyAlignment="1">
      <alignment horizontal="center" wrapText="1"/>
    </xf>
    <xf numFmtId="2" fontId="3" fillId="0" borderId="1" xfId="0" applyNumberFormat="1" applyFont="1" applyBorder="1"/>
    <xf numFmtId="2" fontId="3" fillId="0" borderId="2" xfId="0" applyNumberFormat="1" applyFont="1" applyBorder="1"/>
    <xf numFmtId="2" fontId="2" fillId="0" borderId="1" xfId="0" applyNumberFormat="1" applyFont="1" applyBorder="1"/>
    <xf numFmtId="0" fontId="3" fillId="0" borderId="1" xfId="0" applyFont="1" applyBorder="1" applyAlignment="1">
      <alignment horizontal="right"/>
    </xf>
    <xf numFmtId="0" fontId="5" fillId="0" borderId="1" xfId="0" applyFont="1" applyBorder="1" applyAlignment="1">
      <alignment horizontal="center"/>
    </xf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9"/>
  <sheetViews>
    <sheetView tabSelected="1" topLeftCell="A272" zoomScale="115" zoomScaleNormal="115" workbookViewId="0">
      <selection activeCell="B288" sqref="B288"/>
    </sheetView>
  </sheetViews>
  <sheetFormatPr defaultRowHeight="14.4" x14ac:dyDescent="0.3"/>
  <cols>
    <col min="1" max="1" width="13.5546875" customWidth="1"/>
    <col min="2" max="2" width="7.33203125" customWidth="1"/>
    <col min="3" max="3" width="7.6640625" customWidth="1"/>
    <col min="4" max="4" width="7.44140625" customWidth="1"/>
    <col min="5" max="5" width="8" customWidth="1"/>
    <col min="6" max="6" width="7.88671875" customWidth="1"/>
    <col min="7" max="8" width="7.6640625" customWidth="1"/>
    <col min="9" max="9" width="7.88671875" customWidth="1"/>
    <col min="10" max="11" width="7.5546875" customWidth="1"/>
    <col min="12" max="12" width="7.6640625" customWidth="1"/>
  </cols>
  <sheetData>
    <row r="1" spans="1:13" x14ac:dyDescent="0.3">
      <c r="A1" s="1" t="s">
        <v>1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x14ac:dyDescent="0.3">
      <c r="A3" s="1" t="s">
        <v>0</v>
      </c>
      <c r="B3" s="1"/>
      <c r="C3" s="1"/>
      <c r="D3" s="1"/>
      <c r="E3" s="1"/>
      <c r="F3" s="2"/>
      <c r="G3" s="2"/>
      <c r="H3" s="2"/>
      <c r="I3" s="2"/>
      <c r="J3" s="2"/>
      <c r="K3" s="2"/>
      <c r="L3" s="2"/>
      <c r="M3" s="2"/>
    </row>
    <row r="4" spans="1:13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x14ac:dyDescent="0.3">
      <c r="A5" s="3" t="s">
        <v>2</v>
      </c>
      <c r="B5" s="4">
        <v>41852</v>
      </c>
      <c r="C5" s="4">
        <v>41883</v>
      </c>
      <c r="D5" s="4">
        <v>41913</v>
      </c>
      <c r="E5" s="4">
        <v>41944</v>
      </c>
      <c r="F5" s="4">
        <v>41974</v>
      </c>
      <c r="G5" s="4">
        <v>42005</v>
      </c>
      <c r="H5" s="4">
        <v>42036</v>
      </c>
      <c r="I5" s="4">
        <v>42064</v>
      </c>
      <c r="J5" s="4">
        <v>42095</v>
      </c>
      <c r="K5" s="4"/>
      <c r="L5" s="4">
        <v>42217</v>
      </c>
      <c r="M5" s="5" t="s">
        <v>15</v>
      </c>
    </row>
    <row r="6" spans="1:13" x14ac:dyDescent="0.3">
      <c r="A6" s="3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x14ac:dyDescent="0.3">
      <c r="A7" s="3" t="s">
        <v>4</v>
      </c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spans="1:13" x14ac:dyDescent="0.3">
      <c r="A8" s="6" t="s">
        <v>5</v>
      </c>
      <c r="B8" s="6">
        <v>0</v>
      </c>
      <c r="C8" s="6">
        <v>0</v>
      </c>
      <c r="D8" s="6">
        <v>9</v>
      </c>
      <c r="E8" s="6">
        <v>80</v>
      </c>
      <c r="F8" s="6">
        <v>188</v>
      </c>
      <c r="G8" s="6">
        <v>120</v>
      </c>
      <c r="H8" s="6">
        <v>14</v>
      </c>
      <c r="I8" s="6">
        <v>38</v>
      </c>
      <c r="J8" s="6">
        <v>11</v>
      </c>
      <c r="K8" s="6"/>
      <c r="L8" s="6">
        <v>0</v>
      </c>
      <c r="M8" s="6">
        <f>L8+J8+I8+H8+G8+F8+E8+D8+C8+B8</f>
        <v>460</v>
      </c>
    </row>
    <row r="9" spans="1:13" x14ac:dyDescent="0.3">
      <c r="A9" s="6" t="s">
        <v>6</v>
      </c>
      <c r="B9" s="6">
        <v>0</v>
      </c>
      <c r="C9" s="6">
        <v>0</v>
      </c>
      <c r="D9" s="6">
        <v>9</v>
      </c>
      <c r="E9" s="6">
        <v>92</v>
      </c>
      <c r="F9" s="6">
        <v>191</v>
      </c>
      <c r="G9" s="6">
        <v>126</v>
      </c>
      <c r="H9" s="6">
        <v>9</v>
      </c>
      <c r="I9" s="6">
        <v>29</v>
      </c>
      <c r="J9" s="6">
        <v>7</v>
      </c>
      <c r="K9" s="6"/>
      <c r="L9" s="6">
        <v>0</v>
      </c>
      <c r="M9" s="6">
        <f>L9+J9+I9+H9+G9+F9+E9+D9+C9+B9</f>
        <v>463</v>
      </c>
    </row>
    <row r="10" spans="1:13" x14ac:dyDescent="0.3">
      <c r="A10" s="3" t="s">
        <v>7</v>
      </c>
      <c r="B10" s="6">
        <v>0</v>
      </c>
      <c r="C10" s="6">
        <v>0</v>
      </c>
      <c r="D10" s="6"/>
      <c r="E10" s="6"/>
      <c r="F10" s="6"/>
      <c r="G10" s="6"/>
      <c r="H10" s="6"/>
      <c r="I10" s="6"/>
      <c r="J10" s="6"/>
      <c r="K10" s="6"/>
      <c r="L10" s="6">
        <v>0</v>
      </c>
      <c r="M10" s="6"/>
    </row>
    <row r="11" spans="1:13" x14ac:dyDescent="0.3">
      <c r="A11" s="6" t="s">
        <v>5</v>
      </c>
      <c r="B11" s="6">
        <v>0</v>
      </c>
      <c r="C11" s="6">
        <v>0</v>
      </c>
      <c r="D11" s="6">
        <v>9</v>
      </c>
      <c r="E11" s="6">
        <v>85</v>
      </c>
      <c r="F11" s="6">
        <v>197</v>
      </c>
      <c r="G11" s="6">
        <v>116</v>
      </c>
      <c r="H11" s="6">
        <v>6</v>
      </c>
      <c r="I11" s="6">
        <v>34</v>
      </c>
      <c r="J11" s="6">
        <v>5.5</v>
      </c>
      <c r="K11" s="6"/>
      <c r="L11" s="6">
        <v>0</v>
      </c>
      <c r="M11" s="6">
        <f>L11+J11+I11+H11+G11+F11+E11+D11+C11+B11</f>
        <v>452.5</v>
      </c>
    </row>
    <row r="12" spans="1:13" x14ac:dyDescent="0.3">
      <c r="A12" s="6" t="s">
        <v>6</v>
      </c>
      <c r="B12" s="6">
        <v>0</v>
      </c>
      <c r="C12" s="6">
        <v>0</v>
      </c>
      <c r="D12" s="6">
        <v>10</v>
      </c>
      <c r="E12" s="6">
        <v>87</v>
      </c>
      <c r="F12" s="6">
        <v>214</v>
      </c>
      <c r="G12" s="6">
        <v>110</v>
      </c>
      <c r="H12" s="6">
        <v>5</v>
      </c>
      <c r="I12" s="6">
        <v>15</v>
      </c>
      <c r="J12" s="6">
        <v>5.5</v>
      </c>
      <c r="K12" s="6"/>
      <c r="L12" s="6">
        <v>0</v>
      </c>
      <c r="M12" s="6">
        <f>L12+J12+I12+H12+G12+F12+E12+D12+C12+B12</f>
        <v>446.5</v>
      </c>
    </row>
    <row r="13" spans="1:13" x14ac:dyDescent="0.3">
      <c r="A13" s="3" t="s">
        <v>8</v>
      </c>
      <c r="B13" s="6">
        <v>0</v>
      </c>
      <c r="C13" s="6">
        <v>0</v>
      </c>
      <c r="D13" s="6"/>
      <c r="E13" s="6"/>
      <c r="F13" s="6"/>
      <c r="G13" s="6"/>
      <c r="H13" s="6"/>
      <c r="I13" s="6"/>
      <c r="J13" s="6"/>
      <c r="K13" s="6"/>
      <c r="L13" s="6">
        <v>0</v>
      </c>
      <c r="M13" s="6"/>
    </row>
    <row r="14" spans="1:13" x14ac:dyDescent="0.3">
      <c r="A14" s="6" t="s">
        <v>5</v>
      </c>
      <c r="B14" s="6">
        <v>0</v>
      </c>
      <c r="C14" s="6">
        <v>0</v>
      </c>
      <c r="D14" s="6">
        <v>9</v>
      </c>
      <c r="E14" s="6">
        <v>82</v>
      </c>
      <c r="F14" s="6">
        <v>182</v>
      </c>
      <c r="G14" s="6">
        <v>116</v>
      </c>
      <c r="H14" s="6">
        <v>14</v>
      </c>
      <c r="I14" s="6">
        <v>33</v>
      </c>
      <c r="J14" s="6">
        <v>13</v>
      </c>
      <c r="K14" s="6"/>
      <c r="L14" s="6">
        <v>0</v>
      </c>
      <c r="M14" s="6">
        <f>L14+J14+I14+H14+G14+F14+E14+D14+C14+B14</f>
        <v>449</v>
      </c>
    </row>
    <row r="15" spans="1:13" x14ac:dyDescent="0.3">
      <c r="A15" s="6" t="s">
        <v>6</v>
      </c>
      <c r="B15" s="6">
        <v>0</v>
      </c>
      <c r="C15" s="6">
        <v>0</v>
      </c>
      <c r="D15" s="6">
        <v>9</v>
      </c>
      <c r="E15" s="6">
        <v>87</v>
      </c>
      <c r="F15" s="6">
        <v>193</v>
      </c>
      <c r="G15" s="6">
        <v>115</v>
      </c>
      <c r="H15" s="6">
        <v>16</v>
      </c>
      <c r="I15" s="6">
        <v>30</v>
      </c>
      <c r="J15" s="6">
        <v>14</v>
      </c>
      <c r="K15" s="6"/>
      <c r="L15" s="6">
        <v>0</v>
      </c>
      <c r="M15" s="6">
        <f>L15+J15+I15+H15+G15+F15+E15+D15+C15+B15</f>
        <v>464</v>
      </c>
    </row>
    <row r="16" spans="1:13" x14ac:dyDescent="0.3">
      <c r="A16" s="3" t="s">
        <v>9</v>
      </c>
      <c r="B16" s="6">
        <v>0</v>
      </c>
      <c r="C16" s="6">
        <v>0</v>
      </c>
      <c r="D16" s="6"/>
      <c r="E16" s="6"/>
      <c r="F16" s="6"/>
      <c r="G16" s="6"/>
      <c r="H16" s="6"/>
      <c r="I16" s="6"/>
      <c r="J16" s="6"/>
      <c r="K16" s="6"/>
      <c r="L16" s="6">
        <v>0</v>
      </c>
      <c r="M16" s="6"/>
    </row>
    <row r="17" spans="1:13" x14ac:dyDescent="0.3">
      <c r="A17" s="6" t="s">
        <v>5</v>
      </c>
      <c r="B17" s="6">
        <v>0</v>
      </c>
      <c r="C17" s="6">
        <v>0</v>
      </c>
      <c r="D17" s="6">
        <v>9</v>
      </c>
      <c r="E17" s="6">
        <v>68</v>
      </c>
      <c r="F17" s="6">
        <v>232</v>
      </c>
      <c r="G17" s="6">
        <v>121</v>
      </c>
      <c r="H17" s="6">
        <v>8</v>
      </c>
      <c r="I17" s="6">
        <v>11</v>
      </c>
      <c r="J17" s="6">
        <v>6</v>
      </c>
      <c r="K17" s="6"/>
      <c r="L17" s="6">
        <v>0</v>
      </c>
      <c r="M17" s="6">
        <f>L17+J17+I17+H17+G17+F17+E17+D17+C17+B17</f>
        <v>455</v>
      </c>
    </row>
    <row r="18" spans="1:13" x14ac:dyDescent="0.3">
      <c r="A18" s="6" t="s">
        <v>6</v>
      </c>
      <c r="B18" s="6">
        <v>0</v>
      </c>
      <c r="C18" s="6">
        <v>0</v>
      </c>
      <c r="D18" s="6">
        <v>10</v>
      </c>
      <c r="E18" s="6">
        <v>102</v>
      </c>
      <c r="F18" s="6">
        <v>246</v>
      </c>
      <c r="G18" s="6">
        <v>127</v>
      </c>
      <c r="H18" s="6">
        <v>8</v>
      </c>
      <c r="I18" s="6">
        <v>29</v>
      </c>
      <c r="J18" s="6">
        <v>10</v>
      </c>
      <c r="K18" s="6"/>
      <c r="L18" s="6">
        <v>0</v>
      </c>
      <c r="M18" s="6">
        <f>L18+J18+I18+H18+G18+F18+E18+D18+C18+B18</f>
        <v>532</v>
      </c>
    </row>
    <row r="19" spans="1:13" x14ac:dyDescent="0.3">
      <c r="A19" s="3" t="s">
        <v>10</v>
      </c>
      <c r="B19" s="6">
        <v>0</v>
      </c>
      <c r="C19" s="6">
        <v>0</v>
      </c>
      <c r="D19" s="6"/>
      <c r="E19" s="6"/>
      <c r="F19" s="6"/>
      <c r="G19" s="6"/>
      <c r="H19" s="6"/>
      <c r="I19" s="6"/>
      <c r="J19" s="6"/>
      <c r="K19" s="6"/>
      <c r="L19" s="6">
        <v>0</v>
      </c>
      <c r="M19" s="6"/>
    </row>
    <row r="20" spans="1:13" x14ac:dyDescent="0.3">
      <c r="A20" s="6" t="s">
        <v>5</v>
      </c>
      <c r="B20" s="6">
        <v>0</v>
      </c>
      <c r="C20" s="6">
        <v>0</v>
      </c>
      <c r="D20" s="6">
        <v>9</v>
      </c>
      <c r="E20" s="6">
        <v>98</v>
      </c>
      <c r="F20" s="6">
        <v>210</v>
      </c>
      <c r="G20" s="6">
        <v>110</v>
      </c>
      <c r="H20" s="6">
        <v>23</v>
      </c>
      <c r="I20" s="6">
        <v>25</v>
      </c>
      <c r="J20" s="6">
        <v>5</v>
      </c>
      <c r="K20" s="6"/>
      <c r="L20" s="6">
        <v>0</v>
      </c>
      <c r="M20" s="6">
        <f>L20+J20+I20+H20+G20+F20+E20+D20+C20+B20</f>
        <v>480</v>
      </c>
    </row>
    <row r="21" spans="1:13" x14ac:dyDescent="0.3">
      <c r="A21" s="6" t="s">
        <v>6</v>
      </c>
      <c r="B21" s="6">
        <v>0</v>
      </c>
      <c r="C21" s="6">
        <v>0</v>
      </c>
      <c r="D21" s="6">
        <v>10</v>
      </c>
      <c r="E21" s="6">
        <v>83</v>
      </c>
      <c r="F21" s="6">
        <v>235</v>
      </c>
      <c r="G21" s="6">
        <v>111</v>
      </c>
      <c r="H21" s="6">
        <v>16</v>
      </c>
      <c r="I21" s="6">
        <v>24</v>
      </c>
      <c r="J21" s="6">
        <v>11</v>
      </c>
      <c r="K21" s="6"/>
      <c r="L21" s="6">
        <v>0</v>
      </c>
      <c r="M21" s="6">
        <f>L21+J21+I21+H21+G21+F21+E21+D21+C21+B21</f>
        <v>490</v>
      </c>
    </row>
    <row r="22" spans="1:13" x14ac:dyDescent="0.3">
      <c r="A22" s="3" t="s">
        <v>11</v>
      </c>
      <c r="B22" s="6">
        <v>0</v>
      </c>
      <c r="C22" s="6">
        <v>0</v>
      </c>
      <c r="D22" s="6"/>
      <c r="E22" s="6"/>
      <c r="F22" s="6"/>
      <c r="G22" s="6"/>
      <c r="H22" s="6"/>
      <c r="I22" s="6"/>
      <c r="J22" s="6"/>
      <c r="K22" s="6"/>
      <c r="L22" s="6">
        <v>0</v>
      </c>
      <c r="M22" s="6"/>
    </row>
    <row r="23" spans="1:13" x14ac:dyDescent="0.3">
      <c r="A23" s="6" t="s">
        <v>5</v>
      </c>
      <c r="B23" s="6">
        <v>0</v>
      </c>
      <c r="C23" s="6">
        <v>0</v>
      </c>
      <c r="D23" s="6">
        <v>10</v>
      </c>
      <c r="E23" s="6">
        <v>90</v>
      </c>
      <c r="F23" s="6">
        <v>199</v>
      </c>
      <c r="G23" s="6">
        <v>117</v>
      </c>
      <c r="H23" s="6">
        <v>11</v>
      </c>
      <c r="I23" s="6">
        <v>17</v>
      </c>
      <c r="J23" s="6">
        <v>9</v>
      </c>
      <c r="K23" s="6"/>
      <c r="L23" s="6">
        <v>0</v>
      </c>
      <c r="M23" s="6">
        <f>L23+J23+I23+H23+G23+F23+E23+D23+C23+B23</f>
        <v>453</v>
      </c>
    </row>
    <row r="24" spans="1:13" x14ac:dyDescent="0.3">
      <c r="A24" s="6" t="s">
        <v>6</v>
      </c>
      <c r="B24" s="6">
        <v>0</v>
      </c>
      <c r="C24" s="6">
        <v>0</v>
      </c>
      <c r="D24" s="6">
        <v>10</v>
      </c>
      <c r="E24" s="6">
        <v>95</v>
      </c>
      <c r="F24" s="6">
        <v>191</v>
      </c>
      <c r="G24" s="6">
        <v>107</v>
      </c>
      <c r="H24" s="6">
        <v>14</v>
      </c>
      <c r="I24" s="6">
        <v>12</v>
      </c>
      <c r="J24" s="6">
        <v>6</v>
      </c>
      <c r="K24" s="6"/>
      <c r="L24" s="6">
        <v>0</v>
      </c>
      <c r="M24" s="6">
        <f>L24+J24+I24+H24+G24+F24+E24+D24+C24+B24</f>
        <v>435</v>
      </c>
    </row>
    <row r="25" spans="1:13" x14ac:dyDescent="0.3">
      <c r="A25" s="3" t="s">
        <v>12</v>
      </c>
      <c r="B25" s="6">
        <v>0</v>
      </c>
      <c r="C25" s="6">
        <v>0</v>
      </c>
      <c r="D25" s="6"/>
      <c r="E25" s="6"/>
      <c r="F25" s="6"/>
      <c r="G25" s="6"/>
      <c r="H25" s="6"/>
      <c r="I25" s="6"/>
      <c r="J25" s="6"/>
      <c r="K25" s="6"/>
      <c r="L25" s="6">
        <v>0</v>
      </c>
      <c r="M25" s="6"/>
    </row>
    <row r="26" spans="1:13" x14ac:dyDescent="0.3">
      <c r="A26" s="6" t="s">
        <v>5</v>
      </c>
      <c r="B26" s="6">
        <v>0</v>
      </c>
      <c r="C26" s="6">
        <v>0</v>
      </c>
      <c r="D26" s="6">
        <v>10</v>
      </c>
      <c r="E26" s="6">
        <v>105</v>
      </c>
      <c r="F26" s="6">
        <v>184</v>
      </c>
      <c r="G26" s="6">
        <v>123</v>
      </c>
      <c r="H26" s="6">
        <v>18</v>
      </c>
      <c r="I26" s="6">
        <v>12</v>
      </c>
      <c r="J26" s="6">
        <v>4</v>
      </c>
      <c r="K26" s="6"/>
      <c r="L26" s="6">
        <v>0</v>
      </c>
      <c r="M26" s="6">
        <f>L26+J26+I26+H26+G26+F26+E26+D26+C26+B26</f>
        <v>456</v>
      </c>
    </row>
    <row r="27" spans="1:13" x14ac:dyDescent="0.3">
      <c r="A27" s="6" t="s">
        <v>6</v>
      </c>
      <c r="B27" s="6">
        <v>0</v>
      </c>
      <c r="C27" s="6">
        <v>0</v>
      </c>
      <c r="D27" s="6">
        <v>9</v>
      </c>
      <c r="E27" s="6">
        <v>108</v>
      </c>
      <c r="F27" s="6">
        <v>200</v>
      </c>
      <c r="G27" s="6">
        <v>121</v>
      </c>
      <c r="H27" s="6">
        <v>6</v>
      </c>
      <c r="I27" s="6">
        <v>10</v>
      </c>
      <c r="J27" s="6">
        <v>9</v>
      </c>
      <c r="K27" s="6"/>
      <c r="L27" s="6">
        <v>0</v>
      </c>
      <c r="M27" s="6">
        <f>L27+J27+I27+H27+G27+F27+E27+D27+C27+B27</f>
        <v>463</v>
      </c>
    </row>
    <row r="28" spans="1:13" x14ac:dyDescent="0.3">
      <c r="A28" s="3" t="s">
        <v>13</v>
      </c>
      <c r="B28" s="6">
        <v>0</v>
      </c>
      <c r="C28" s="6">
        <v>0</v>
      </c>
      <c r="D28" s="6"/>
      <c r="E28" s="6"/>
      <c r="F28" s="6"/>
      <c r="G28" s="6"/>
      <c r="H28" s="6"/>
      <c r="I28" s="6"/>
      <c r="J28" s="6"/>
      <c r="K28" s="6"/>
      <c r="L28" s="6">
        <v>0</v>
      </c>
      <c r="M28" s="6"/>
    </row>
    <row r="29" spans="1:13" x14ac:dyDescent="0.3">
      <c r="A29" s="6" t="s">
        <v>5</v>
      </c>
      <c r="B29" s="6">
        <v>0</v>
      </c>
      <c r="C29" s="6">
        <v>0</v>
      </c>
      <c r="D29" s="6">
        <v>10</v>
      </c>
      <c r="E29" s="6">
        <v>115</v>
      </c>
      <c r="F29" s="6">
        <v>200</v>
      </c>
      <c r="G29" s="6">
        <v>105</v>
      </c>
      <c r="H29" s="6">
        <v>23</v>
      </c>
      <c r="I29" s="6">
        <v>13</v>
      </c>
      <c r="J29" s="6">
        <v>4</v>
      </c>
      <c r="K29" s="6"/>
      <c r="L29" s="6">
        <v>0</v>
      </c>
      <c r="M29" s="6">
        <f>L29+J29+I29+H29+G29+F29+E29+D29+C29+B29</f>
        <v>470</v>
      </c>
    </row>
    <row r="30" spans="1:13" x14ac:dyDescent="0.3">
      <c r="A30" s="6" t="s">
        <v>6</v>
      </c>
      <c r="B30" s="6">
        <v>0</v>
      </c>
      <c r="C30" s="6">
        <v>0</v>
      </c>
      <c r="D30" s="6">
        <v>10</v>
      </c>
      <c r="E30" s="6">
        <v>115</v>
      </c>
      <c r="F30" s="6">
        <v>219</v>
      </c>
      <c r="G30" s="6">
        <v>104</v>
      </c>
      <c r="H30" s="6">
        <v>20</v>
      </c>
      <c r="I30" s="6">
        <v>13</v>
      </c>
      <c r="J30" s="6">
        <v>6</v>
      </c>
      <c r="K30" s="6"/>
      <c r="L30" s="6">
        <v>0</v>
      </c>
      <c r="M30" s="6">
        <f>L30+J30+I30+H30+G30+F30+E30+D30+C30+B30</f>
        <v>487</v>
      </c>
    </row>
    <row r="31" spans="1:13" ht="27.6" x14ac:dyDescent="0.3">
      <c r="A31" s="7" t="s">
        <v>14</v>
      </c>
      <c r="B31" s="8">
        <f>B30+B29+B27+B26+B24+B23+B21+B20+B18+B17+B15+B14+B12+B11+B9+B8/16</f>
        <v>0</v>
      </c>
      <c r="C31" s="8">
        <f t="shared" ref="C31:L31" si="0">C30+C29+C27+C26+C24+C23+C21+C20+C18+C17+C15+C14+C12+C11+C9+C8/16</f>
        <v>0</v>
      </c>
      <c r="D31" s="8">
        <f t="shared" si="0"/>
        <v>143.5625</v>
      </c>
      <c r="E31" s="8">
        <f t="shared" si="0"/>
        <v>1417</v>
      </c>
      <c r="F31" s="8">
        <f t="shared" si="0"/>
        <v>3104.75</v>
      </c>
      <c r="G31" s="8">
        <f t="shared" si="0"/>
        <v>1736.5</v>
      </c>
      <c r="H31" s="8">
        <f t="shared" si="0"/>
        <v>197.875</v>
      </c>
      <c r="I31" s="8">
        <f t="shared" si="0"/>
        <v>309.375</v>
      </c>
      <c r="J31" s="8">
        <f t="shared" si="0"/>
        <v>115.6875</v>
      </c>
      <c r="K31" s="8"/>
      <c r="L31" s="8">
        <f t="shared" si="0"/>
        <v>0</v>
      </c>
      <c r="M31" s="8">
        <f>L31+J31+I31+H31+G31+F31+E31+D31+C31+B31</f>
        <v>7024.75</v>
      </c>
    </row>
    <row r="32" spans="1:13" x14ac:dyDescent="0.3">
      <c r="A32" s="2"/>
      <c r="B32" s="2"/>
      <c r="C32" s="2"/>
      <c r="D32" s="2"/>
      <c r="E32" s="2"/>
      <c r="F32" s="2"/>
      <c r="G32" s="2"/>
      <c r="H32" s="2"/>
      <c r="I32" s="2" t="s">
        <v>23</v>
      </c>
      <c r="J32" s="2"/>
      <c r="K32" s="2"/>
      <c r="L32" s="2"/>
      <c r="M32" s="9">
        <f>M31/16</f>
        <v>439.046875</v>
      </c>
    </row>
    <row r="33" spans="1:13" x14ac:dyDescent="0.3">
      <c r="A33" s="1" t="s">
        <v>1</v>
      </c>
      <c r="B33" s="1"/>
      <c r="C33" s="1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x14ac:dyDescent="0.3">
      <c r="A35" s="1" t="s">
        <v>16</v>
      </c>
      <c r="B35" s="1"/>
      <c r="C35" s="1"/>
      <c r="D35" s="1"/>
      <c r="E35" s="1"/>
      <c r="F35" s="2"/>
      <c r="G35" s="2"/>
      <c r="H35" s="2"/>
      <c r="I35" s="2"/>
      <c r="J35" s="2"/>
      <c r="K35" s="2"/>
      <c r="L35" s="2"/>
      <c r="M35" s="2"/>
    </row>
    <row r="36" spans="1:13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 x14ac:dyDescent="0.3">
      <c r="A37" s="3" t="s">
        <v>2</v>
      </c>
      <c r="B37" s="4">
        <v>42217</v>
      </c>
      <c r="C37" s="4">
        <v>42248</v>
      </c>
      <c r="D37" s="4">
        <v>42278</v>
      </c>
      <c r="E37" s="4">
        <v>42309</v>
      </c>
      <c r="F37" s="4">
        <v>42339</v>
      </c>
      <c r="G37" s="4">
        <v>42370</v>
      </c>
      <c r="H37" s="4">
        <v>42401</v>
      </c>
      <c r="I37" s="4">
        <v>42430</v>
      </c>
      <c r="J37" s="4">
        <v>42461</v>
      </c>
      <c r="K37" s="4"/>
      <c r="L37" s="4">
        <v>42948</v>
      </c>
      <c r="M37" s="5" t="s">
        <v>15</v>
      </c>
    </row>
    <row r="38" spans="1:13" x14ac:dyDescent="0.3">
      <c r="A38" s="3" t="s">
        <v>3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3">
      <c r="A39" s="3" t="s">
        <v>4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3">
      <c r="A40" s="6" t="s">
        <v>5</v>
      </c>
      <c r="B40" s="6">
        <v>0</v>
      </c>
      <c r="C40" s="6">
        <v>22</v>
      </c>
      <c r="D40" s="6">
        <v>33</v>
      </c>
      <c r="E40" s="6">
        <v>104</v>
      </c>
      <c r="F40" s="6">
        <v>137</v>
      </c>
      <c r="G40" s="6">
        <v>89.5</v>
      </c>
      <c r="H40" s="6">
        <v>36</v>
      </c>
      <c r="I40" s="6">
        <v>147.5</v>
      </c>
      <c r="J40" s="6">
        <v>12</v>
      </c>
      <c r="K40" s="6"/>
      <c r="L40" s="6">
        <v>0</v>
      </c>
      <c r="M40" s="6">
        <f>L40+J40+I40+H40+G40+F40+E40+D40+C40+B40</f>
        <v>581</v>
      </c>
    </row>
    <row r="41" spans="1:13" x14ac:dyDescent="0.3">
      <c r="A41" s="6" t="s">
        <v>6</v>
      </c>
      <c r="B41" s="6">
        <v>0</v>
      </c>
      <c r="C41" s="6">
        <v>24</v>
      </c>
      <c r="D41" s="6">
        <v>31</v>
      </c>
      <c r="E41" s="6">
        <v>98</v>
      </c>
      <c r="F41" s="6">
        <v>105</v>
      </c>
      <c r="G41" s="6">
        <v>105</v>
      </c>
      <c r="H41" s="6">
        <v>45</v>
      </c>
      <c r="I41" s="6">
        <v>150.5</v>
      </c>
      <c r="J41" s="6">
        <v>17</v>
      </c>
      <c r="K41" s="6"/>
      <c r="L41" s="6">
        <v>0</v>
      </c>
      <c r="M41" s="6">
        <f>L41+J41+I41+H41+G41+F41+E41+D41+C41+B41</f>
        <v>575.5</v>
      </c>
    </row>
    <row r="42" spans="1:13" x14ac:dyDescent="0.3">
      <c r="A42" s="3" t="s">
        <v>7</v>
      </c>
      <c r="B42" s="6">
        <v>0</v>
      </c>
      <c r="C42" s="6"/>
      <c r="D42" s="6"/>
      <c r="E42" s="6"/>
      <c r="F42" s="6"/>
      <c r="G42" s="6"/>
      <c r="H42" s="6"/>
      <c r="I42" s="6"/>
      <c r="J42" s="6"/>
      <c r="K42" s="6"/>
      <c r="L42" s="6">
        <v>0</v>
      </c>
      <c r="M42" s="6"/>
    </row>
    <row r="43" spans="1:13" x14ac:dyDescent="0.3">
      <c r="A43" s="6" t="s">
        <v>5</v>
      </c>
      <c r="B43" s="6">
        <v>0</v>
      </c>
      <c r="C43" s="6">
        <v>20</v>
      </c>
      <c r="D43" s="6">
        <v>30</v>
      </c>
      <c r="E43" s="6">
        <v>111</v>
      </c>
      <c r="F43" s="6">
        <v>80</v>
      </c>
      <c r="G43" s="6">
        <v>84.8</v>
      </c>
      <c r="H43" s="6">
        <v>24</v>
      </c>
      <c r="I43" s="6">
        <v>128</v>
      </c>
      <c r="J43" s="6">
        <v>8</v>
      </c>
      <c r="K43" s="6"/>
      <c r="L43" s="6">
        <v>0</v>
      </c>
      <c r="M43" s="6">
        <f t="shared" ref="M43:M56" si="1">L43+J43+I43+H43+G43+F43+E43+D43+C43+B43</f>
        <v>485.8</v>
      </c>
    </row>
    <row r="44" spans="1:13" x14ac:dyDescent="0.3">
      <c r="A44" s="6" t="s">
        <v>6</v>
      </c>
      <c r="B44" s="6">
        <v>0</v>
      </c>
      <c r="C44" s="6">
        <v>24</v>
      </c>
      <c r="D44" s="6">
        <v>12</v>
      </c>
      <c r="E44" s="6">
        <v>47</v>
      </c>
      <c r="F44" s="6">
        <v>68</v>
      </c>
      <c r="G44" s="6">
        <v>78.5</v>
      </c>
      <c r="H44" s="6">
        <v>12</v>
      </c>
      <c r="I44" s="6">
        <v>112</v>
      </c>
      <c r="J44" s="6">
        <v>5</v>
      </c>
      <c r="K44" s="6"/>
      <c r="L44" s="6">
        <v>0</v>
      </c>
      <c r="M44" s="6">
        <f t="shared" si="1"/>
        <v>358.5</v>
      </c>
    </row>
    <row r="45" spans="1:13" x14ac:dyDescent="0.3">
      <c r="A45" s="3" t="s">
        <v>8</v>
      </c>
      <c r="B45" s="6">
        <v>0</v>
      </c>
      <c r="C45" s="6"/>
      <c r="D45" s="6"/>
      <c r="E45" s="6"/>
      <c r="F45" s="6"/>
      <c r="G45" s="6"/>
      <c r="H45" s="6"/>
      <c r="I45" s="6"/>
      <c r="J45" s="6"/>
      <c r="K45" s="6"/>
      <c r="L45" s="6">
        <v>0</v>
      </c>
      <c r="M45" s="6">
        <f t="shared" si="1"/>
        <v>0</v>
      </c>
    </row>
    <row r="46" spans="1:13" x14ac:dyDescent="0.3">
      <c r="A46" s="6" t="s">
        <v>5</v>
      </c>
      <c r="B46" s="6">
        <v>0</v>
      </c>
      <c r="C46" s="6">
        <v>24</v>
      </c>
      <c r="D46" s="6">
        <v>33</v>
      </c>
      <c r="E46" s="6">
        <v>94</v>
      </c>
      <c r="F46" s="6">
        <v>114</v>
      </c>
      <c r="G46" s="6">
        <v>83.5</v>
      </c>
      <c r="H46" s="6">
        <v>22</v>
      </c>
      <c r="I46" s="6">
        <v>83.5</v>
      </c>
      <c r="J46" s="6">
        <v>11</v>
      </c>
      <c r="K46" s="6"/>
      <c r="L46" s="6">
        <v>0</v>
      </c>
      <c r="M46" s="6">
        <f t="shared" si="1"/>
        <v>465</v>
      </c>
    </row>
    <row r="47" spans="1:13" x14ac:dyDescent="0.3">
      <c r="A47" s="6" t="s">
        <v>6</v>
      </c>
      <c r="B47" s="6">
        <v>0</v>
      </c>
      <c r="C47" s="6">
        <v>0</v>
      </c>
      <c r="D47" s="6">
        <v>11</v>
      </c>
      <c r="E47" s="6">
        <v>85</v>
      </c>
      <c r="F47" s="6">
        <v>109</v>
      </c>
      <c r="G47" s="6">
        <v>58.5</v>
      </c>
      <c r="H47" s="6">
        <v>35.5</v>
      </c>
      <c r="I47" s="6">
        <v>86.6</v>
      </c>
      <c r="J47" s="6">
        <v>0</v>
      </c>
      <c r="K47" s="6"/>
      <c r="L47" s="6">
        <v>0</v>
      </c>
      <c r="M47" s="6">
        <f t="shared" si="1"/>
        <v>385.6</v>
      </c>
    </row>
    <row r="48" spans="1:13" x14ac:dyDescent="0.3">
      <c r="A48" s="3" t="s">
        <v>9</v>
      </c>
      <c r="B48" s="6">
        <v>0</v>
      </c>
      <c r="C48" s="6"/>
      <c r="D48" s="6"/>
      <c r="E48" s="6"/>
      <c r="F48" s="6"/>
      <c r="G48" s="6"/>
      <c r="H48" s="6"/>
      <c r="I48" s="6"/>
      <c r="J48" s="6"/>
      <c r="K48" s="6"/>
      <c r="L48" s="6">
        <v>0</v>
      </c>
      <c r="M48" s="6">
        <f t="shared" si="1"/>
        <v>0</v>
      </c>
    </row>
    <row r="49" spans="1:13" x14ac:dyDescent="0.3">
      <c r="A49" s="6" t="s">
        <v>5</v>
      </c>
      <c r="B49" s="6">
        <v>0</v>
      </c>
      <c r="C49" s="6">
        <v>22</v>
      </c>
      <c r="D49" s="6">
        <v>44</v>
      </c>
      <c r="E49" s="6">
        <v>67</v>
      </c>
      <c r="F49" s="6">
        <v>117</v>
      </c>
      <c r="G49" s="6">
        <v>86.8</v>
      </c>
      <c r="H49" s="6">
        <v>26.5</v>
      </c>
      <c r="I49" s="6">
        <v>137</v>
      </c>
      <c r="J49" s="6">
        <v>22</v>
      </c>
      <c r="K49" s="6"/>
      <c r="L49" s="6">
        <v>0</v>
      </c>
      <c r="M49" s="6">
        <f t="shared" si="1"/>
        <v>522.29999999999995</v>
      </c>
    </row>
    <row r="50" spans="1:13" x14ac:dyDescent="0.3">
      <c r="A50" s="6" t="s">
        <v>6</v>
      </c>
      <c r="B50" s="6">
        <v>0</v>
      </c>
      <c r="C50" s="6">
        <v>20</v>
      </c>
      <c r="D50" s="6">
        <v>37</v>
      </c>
      <c r="E50" s="6">
        <v>70</v>
      </c>
      <c r="F50" s="6">
        <v>102</v>
      </c>
      <c r="G50" s="6">
        <v>93</v>
      </c>
      <c r="H50" s="6">
        <v>29</v>
      </c>
      <c r="I50" s="6">
        <v>124</v>
      </c>
      <c r="J50" s="6">
        <v>14</v>
      </c>
      <c r="K50" s="6"/>
      <c r="L50" s="6">
        <v>0</v>
      </c>
      <c r="M50" s="6">
        <f t="shared" si="1"/>
        <v>489</v>
      </c>
    </row>
    <row r="51" spans="1:13" x14ac:dyDescent="0.3">
      <c r="A51" s="3" t="s">
        <v>10</v>
      </c>
      <c r="B51" s="6">
        <v>0</v>
      </c>
      <c r="C51" s="6"/>
      <c r="D51" s="6"/>
      <c r="E51" s="6"/>
      <c r="F51" s="6"/>
      <c r="G51" s="6"/>
      <c r="H51" s="6"/>
      <c r="I51" s="6"/>
      <c r="J51" s="6"/>
      <c r="K51" s="6"/>
      <c r="L51" s="6">
        <v>0</v>
      </c>
      <c r="M51" s="6">
        <f t="shared" si="1"/>
        <v>0</v>
      </c>
    </row>
    <row r="52" spans="1:13" x14ac:dyDescent="0.3">
      <c r="A52" s="6" t="s">
        <v>5</v>
      </c>
      <c r="B52" s="6">
        <v>0</v>
      </c>
      <c r="C52" s="6">
        <v>24</v>
      </c>
      <c r="D52" s="6">
        <v>48</v>
      </c>
      <c r="E52" s="6">
        <v>83</v>
      </c>
      <c r="F52" s="6">
        <v>98</v>
      </c>
      <c r="G52" s="6">
        <v>82</v>
      </c>
      <c r="H52" s="6">
        <v>41</v>
      </c>
      <c r="I52" s="6">
        <v>138</v>
      </c>
      <c r="J52" s="6">
        <v>12</v>
      </c>
      <c r="K52" s="6"/>
      <c r="L52" s="6">
        <v>0</v>
      </c>
      <c r="M52" s="6">
        <f t="shared" si="1"/>
        <v>526</v>
      </c>
    </row>
    <row r="53" spans="1:13" x14ac:dyDescent="0.3">
      <c r="A53" s="6" t="s">
        <v>6</v>
      </c>
      <c r="B53" s="6">
        <v>0</v>
      </c>
      <c r="C53" s="6">
        <v>22</v>
      </c>
      <c r="D53" s="6">
        <v>32</v>
      </c>
      <c r="E53" s="6">
        <v>80</v>
      </c>
      <c r="F53" s="6">
        <v>114</v>
      </c>
      <c r="G53" s="6">
        <v>82.8</v>
      </c>
      <c r="H53" s="6">
        <v>28</v>
      </c>
      <c r="I53" s="6">
        <v>116</v>
      </c>
      <c r="J53" s="6">
        <v>12</v>
      </c>
      <c r="K53" s="6"/>
      <c r="L53" s="6">
        <v>0</v>
      </c>
      <c r="M53" s="6">
        <f t="shared" si="1"/>
        <v>486.8</v>
      </c>
    </row>
    <row r="54" spans="1:13" x14ac:dyDescent="0.3">
      <c r="A54" s="3" t="s">
        <v>11</v>
      </c>
      <c r="B54" s="6">
        <v>0</v>
      </c>
      <c r="C54" s="6"/>
      <c r="D54" s="6"/>
      <c r="E54" s="6"/>
      <c r="F54" s="6"/>
      <c r="G54" s="6"/>
      <c r="H54" s="6"/>
      <c r="I54" s="6"/>
      <c r="J54" s="6"/>
      <c r="K54" s="6"/>
      <c r="L54" s="6">
        <v>0</v>
      </c>
      <c r="M54" s="6">
        <f t="shared" si="1"/>
        <v>0</v>
      </c>
    </row>
    <row r="55" spans="1:13" x14ac:dyDescent="0.3">
      <c r="A55" s="6" t="s">
        <v>5</v>
      </c>
      <c r="B55" s="6">
        <v>0</v>
      </c>
      <c r="C55" s="6">
        <v>20</v>
      </c>
      <c r="D55" s="6">
        <v>40</v>
      </c>
      <c r="E55" s="6">
        <v>51</v>
      </c>
      <c r="F55" s="6">
        <v>121</v>
      </c>
      <c r="G55" s="6">
        <v>93.8</v>
      </c>
      <c r="H55" s="6">
        <v>42</v>
      </c>
      <c r="I55" s="6">
        <v>135</v>
      </c>
      <c r="J55" s="6">
        <v>18</v>
      </c>
      <c r="K55" s="6"/>
      <c r="L55" s="6">
        <v>0</v>
      </c>
      <c r="M55" s="6">
        <f t="shared" si="1"/>
        <v>520.79999999999995</v>
      </c>
    </row>
    <row r="56" spans="1:13" x14ac:dyDescent="0.3">
      <c r="A56" s="6" t="s">
        <v>6</v>
      </c>
      <c r="B56" s="6">
        <v>0</v>
      </c>
      <c r="C56" s="6">
        <v>20</v>
      </c>
      <c r="D56" s="6">
        <v>46</v>
      </c>
      <c r="E56" s="6">
        <v>79</v>
      </c>
      <c r="F56" s="6">
        <v>123</v>
      </c>
      <c r="G56" s="6">
        <v>99</v>
      </c>
      <c r="H56" s="6">
        <v>29</v>
      </c>
      <c r="I56" s="6">
        <v>129</v>
      </c>
      <c r="J56" s="6">
        <v>13</v>
      </c>
      <c r="K56" s="6"/>
      <c r="L56" s="6">
        <v>0</v>
      </c>
      <c r="M56" s="6">
        <f t="shared" si="1"/>
        <v>538</v>
      </c>
    </row>
    <row r="57" spans="1:13" x14ac:dyDescent="0.3">
      <c r="A57" s="3" t="s">
        <v>12</v>
      </c>
      <c r="B57" s="6">
        <v>0</v>
      </c>
      <c r="C57" s="6"/>
      <c r="D57" s="6"/>
      <c r="E57" s="6"/>
      <c r="F57" s="6"/>
      <c r="G57" s="6"/>
      <c r="H57" s="6"/>
      <c r="I57" s="6"/>
      <c r="J57" s="6"/>
      <c r="K57" s="6"/>
      <c r="L57" s="6">
        <v>0</v>
      </c>
      <c r="M57" s="6">
        <v>0</v>
      </c>
    </row>
    <row r="58" spans="1:13" x14ac:dyDescent="0.3">
      <c r="A58" s="6" t="s">
        <v>5</v>
      </c>
      <c r="B58" s="6">
        <v>0</v>
      </c>
      <c r="C58" s="6">
        <v>22</v>
      </c>
      <c r="D58" s="6">
        <v>39</v>
      </c>
      <c r="E58" s="6">
        <v>70</v>
      </c>
      <c r="F58" s="6">
        <v>92</v>
      </c>
      <c r="G58" s="6">
        <v>92</v>
      </c>
      <c r="H58" s="6">
        <v>13</v>
      </c>
      <c r="I58" s="6">
        <v>83</v>
      </c>
      <c r="J58" s="6">
        <v>8</v>
      </c>
      <c r="K58" s="6"/>
      <c r="L58" s="6">
        <v>0</v>
      </c>
      <c r="M58" s="6">
        <f t="shared" ref="M58:M63" si="2">L58+J58+I58+H58+G58+F58+E58+D58+C58+B58</f>
        <v>419</v>
      </c>
    </row>
    <row r="59" spans="1:13" x14ac:dyDescent="0.3">
      <c r="A59" s="6" t="s">
        <v>6</v>
      </c>
      <c r="B59" s="6">
        <v>0</v>
      </c>
      <c r="C59" s="6">
        <v>24</v>
      </c>
      <c r="D59" s="6">
        <v>38</v>
      </c>
      <c r="E59" s="6">
        <v>62</v>
      </c>
      <c r="F59" s="6">
        <v>93</v>
      </c>
      <c r="G59" s="6">
        <v>102</v>
      </c>
      <c r="H59" s="6">
        <v>17.5</v>
      </c>
      <c r="I59" s="6">
        <v>123</v>
      </c>
      <c r="J59" s="6">
        <v>3</v>
      </c>
      <c r="K59" s="6"/>
      <c r="L59" s="6">
        <v>0</v>
      </c>
      <c r="M59" s="6">
        <f t="shared" si="2"/>
        <v>462.5</v>
      </c>
    </row>
    <row r="60" spans="1:13" x14ac:dyDescent="0.3">
      <c r="A60" s="3" t="s">
        <v>13</v>
      </c>
      <c r="B60" s="6">
        <v>0</v>
      </c>
      <c r="C60" s="6"/>
      <c r="D60" s="6"/>
      <c r="E60" s="6"/>
      <c r="F60" s="6"/>
      <c r="G60" s="6"/>
      <c r="H60" s="6"/>
      <c r="I60" s="6"/>
      <c r="J60" s="6"/>
      <c r="K60" s="6"/>
      <c r="L60" s="6">
        <v>0</v>
      </c>
      <c r="M60" s="6">
        <f t="shared" si="2"/>
        <v>0</v>
      </c>
    </row>
    <row r="61" spans="1:13" x14ac:dyDescent="0.3">
      <c r="A61" s="6" t="s">
        <v>5</v>
      </c>
      <c r="B61" s="6">
        <v>0</v>
      </c>
      <c r="C61" s="6">
        <v>24</v>
      </c>
      <c r="D61" s="6">
        <v>40</v>
      </c>
      <c r="E61" s="6">
        <v>74</v>
      </c>
      <c r="F61" s="6">
        <v>109</v>
      </c>
      <c r="G61" s="6">
        <v>105</v>
      </c>
      <c r="H61" s="6">
        <v>12</v>
      </c>
      <c r="I61" s="6">
        <v>112</v>
      </c>
      <c r="J61" s="6">
        <v>9</v>
      </c>
      <c r="K61" s="6"/>
      <c r="L61" s="6">
        <v>0</v>
      </c>
      <c r="M61" s="6">
        <f t="shared" si="2"/>
        <v>485</v>
      </c>
    </row>
    <row r="62" spans="1:13" x14ac:dyDescent="0.3">
      <c r="A62" s="6" t="s">
        <v>6</v>
      </c>
      <c r="B62" s="6">
        <v>0</v>
      </c>
      <c r="C62" s="6">
        <v>28</v>
      </c>
      <c r="D62" s="6">
        <v>40</v>
      </c>
      <c r="E62" s="6">
        <v>70</v>
      </c>
      <c r="F62" s="6">
        <v>114</v>
      </c>
      <c r="G62" s="6">
        <v>95</v>
      </c>
      <c r="H62" s="6">
        <v>11</v>
      </c>
      <c r="I62" s="6">
        <v>89</v>
      </c>
      <c r="J62" s="6">
        <v>5</v>
      </c>
      <c r="K62" s="6"/>
      <c r="L62" s="6">
        <v>0</v>
      </c>
      <c r="M62" s="6">
        <f t="shared" si="2"/>
        <v>452</v>
      </c>
    </row>
    <row r="63" spans="1:13" ht="27.6" x14ac:dyDescent="0.3">
      <c r="A63" s="7" t="s">
        <v>14</v>
      </c>
      <c r="B63" s="8">
        <f t="shared" ref="B63:L63" si="3">B62+B61+B59+B58+B56+B55+B53+B52+B50+B49+B47+B46+B44+B43+B41+B40/16</f>
        <v>0</v>
      </c>
      <c r="C63" s="8">
        <f t="shared" si="3"/>
        <v>319.375</v>
      </c>
      <c r="D63" s="8">
        <f t="shared" si="3"/>
        <v>523.0625</v>
      </c>
      <c r="E63" s="8">
        <f t="shared" si="3"/>
        <v>1147.5</v>
      </c>
      <c r="F63" s="8">
        <f t="shared" si="3"/>
        <v>1567.5625</v>
      </c>
      <c r="G63" s="8">
        <f t="shared" si="3"/>
        <v>1347.2937499999998</v>
      </c>
      <c r="H63" s="8">
        <f t="shared" si="3"/>
        <v>389.75</v>
      </c>
      <c r="I63" s="8">
        <f t="shared" si="3"/>
        <v>1755.8187499999999</v>
      </c>
      <c r="J63" s="8">
        <f t="shared" si="3"/>
        <v>157.75</v>
      </c>
      <c r="K63" s="8"/>
      <c r="L63" s="8">
        <f t="shared" si="3"/>
        <v>0</v>
      </c>
      <c r="M63" s="8">
        <f t="shared" si="2"/>
        <v>7208.1124999999993</v>
      </c>
    </row>
    <row r="64" spans="1:13" ht="14.25" customHeight="1" x14ac:dyDescent="0.3">
      <c r="A64" s="2"/>
      <c r="B64" s="2"/>
      <c r="C64" s="2"/>
      <c r="D64" s="2"/>
      <c r="E64" s="2"/>
      <c r="F64" s="2"/>
      <c r="G64" s="2"/>
      <c r="H64" s="2"/>
      <c r="I64" s="2" t="s">
        <v>23</v>
      </c>
      <c r="J64" s="2"/>
      <c r="K64" s="2"/>
      <c r="L64" s="2"/>
      <c r="M64" s="9">
        <f>M63/16</f>
        <v>450.50703124999995</v>
      </c>
    </row>
    <row r="65" spans="1:13" x14ac:dyDescent="0.3">
      <c r="A65" s="1" t="s">
        <v>1</v>
      </c>
      <c r="B65" s="1"/>
      <c r="C65" s="1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 x14ac:dyDescent="0.3">
      <c r="A67" s="1" t="s">
        <v>17</v>
      </c>
      <c r="B67" s="1"/>
      <c r="C67" s="1"/>
      <c r="D67" s="1"/>
      <c r="E67" s="1"/>
      <c r="F67" s="2"/>
      <c r="G67" s="2"/>
      <c r="H67" s="2"/>
      <c r="I67" s="2"/>
      <c r="J67" s="2"/>
      <c r="K67" s="2"/>
      <c r="L67" s="2"/>
      <c r="M67" s="2"/>
    </row>
    <row r="68" spans="1:13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 x14ac:dyDescent="0.3">
      <c r="A69" s="3" t="s">
        <v>2</v>
      </c>
      <c r="B69" s="4">
        <v>42583</v>
      </c>
      <c r="C69" s="4">
        <v>42614</v>
      </c>
      <c r="D69" s="4">
        <v>42644</v>
      </c>
      <c r="E69" s="4">
        <v>42675</v>
      </c>
      <c r="F69" s="4">
        <v>42705</v>
      </c>
      <c r="G69" s="4">
        <v>42736</v>
      </c>
      <c r="H69" s="4">
        <v>42767</v>
      </c>
      <c r="I69" s="4">
        <v>42795</v>
      </c>
      <c r="J69" s="4">
        <v>42826</v>
      </c>
      <c r="K69" s="4"/>
      <c r="L69" s="4">
        <v>42948</v>
      </c>
      <c r="M69" s="5" t="s">
        <v>15</v>
      </c>
    </row>
    <row r="70" spans="1:13" x14ac:dyDescent="0.3">
      <c r="A70" s="3" t="s">
        <v>3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x14ac:dyDescent="0.3">
      <c r="A71" s="3" t="s">
        <v>4</v>
      </c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x14ac:dyDescent="0.3">
      <c r="A72" s="6" t="s">
        <v>5</v>
      </c>
      <c r="B72" s="6">
        <v>0</v>
      </c>
      <c r="C72" s="6">
        <v>6</v>
      </c>
      <c r="D72" s="6">
        <v>67</v>
      </c>
      <c r="E72" s="6">
        <v>89</v>
      </c>
      <c r="F72" s="6">
        <v>106</v>
      </c>
      <c r="G72" s="6">
        <v>160</v>
      </c>
      <c r="H72" s="6">
        <v>177</v>
      </c>
      <c r="I72" s="6">
        <v>5</v>
      </c>
      <c r="J72" s="6">
        <v>123.5</v>
      </c>
      <c r="K72" s="6"/>
      <c r="L72" s="6">
        <v>0</v>
      </c>
      <c r="M72" s="6">
        <f>L72+J72+I72+H72+G72+F72+E72+D72+C72+B72</f>
        <v>733.5</v>
      </c>
    </row>
    <row r="73" spans="1:13" x14ac:dyDescent="0.3">
      <c r="A73" s="6" t="s">
        <v>6</v>
      </c>
      <c r="B73" s="6">
        <v>0</v>
      </c>
      <c r="C73" s="6">
        <v>7.3</v>
      </c>
      <c r="D73" s="6">
        <v>82.3</v>
      </c>
      <c r="E73" s="6">
        <v>139.5</v>
      </c>
      <c r="F73" s="6">
        <v>100</v>
      </c>
      <c r="G73" s="6">
        <v>145</v>
      </c>
      <c r="H73" s="6">
        <v>162</v>
      </c>
      <c r="I73" s="6">
        <v>14</v>
      </c>
      <c r="J73" s="6">
        <v>127.8</v>
      </c>
      <c r="K73" s="6"/>
      <c r="L73" s="6">
        <v>0</v>
      </c>
      <c r="M73" s="6">
        <f>L73+J73+I73+H73+G73+F73+E73+D73+C73+B73</f>
        <v>777.89999999999986</v>
      </c>
    </row>
    <row r="74" spans="1:13" x14ac:dyDescent="0.3">
      <c r="A74" s="3" t="s">
        <v>7</v>
      </c>
      <c r="B74" s="6">
        <v>0</v>
      </c>
      <c r="C74" s="6"/>
      <c r="D74" s="6"/>
      <c r="E74" s="6"/>
      <c r="F74" s="6"/>
      <c r="G74" s="6"/>
      <c r="H74" s="6"/>
      <c r="I74" s="6"/>
      <c r="J74" s="6"/>
      <c r="K74" s="6"/>
      <c r="L74" s="6">
        <v>0</v>
      </c>
      <c r="M74" s="6"/>
    </row>
    <row r="75" spans="1:13" x14ac:dyDescent="0.3">
      <c r="A75" s="6" t="s">
        <v>5</v>
      </c>
      <c r="B75" s="6">
        <v>0</v>
      </c>
      <c r="C75" s="6">
        <v>6</v>
      </c>
      <c r="D75" s="6">
        <v>83.5</v>
      </c>
      <c r="E75" s="6">
        <v>109</v>
      </c>
      <c r="F75" s="6">
        <v>84</v>
      </c>
      <c r="G75" s="6">
        <v>143</v>
      </c>
      <c r="H75" s="6">
        <v>165</v>
      </c>
      <c r="I75" s="6">
        <v>15</v>
      </c>
      <c r="J75" s="6">
        <v>117</v>
      </c>
      <c r="K75" s="6"/>
      <c r="L75" s="6">
        <v>0</v>
      </c>
      <c r="M75" s="6">
        <f t="shared" ref="M75:M88" si="4">L75+J75+I75+H75+G75+F75+E75+D75+C75+B75</f>
        <v>722.5</v>
      </c>
    </row>
    <row r="76" spans="1:13" x14ac:dyDescent="0.3">
      <c r="A76" s="6" t="s">
        <v>6</v>
      </c>
      <c r="B76" s="6">
        <v>0</v>
      </c>
      <c r="C76" s="6">
        <v>3.8</v>
      </c>
      <c r="D76" s="6">
        <v>96.5</v>
      </c>
      <c r="E76" s="6">
        <v>139.5</v>
      </c>
      <c r="F76" s="6">
        <v>96.5</v>
      </c>
      <c r="G76" s="6">
        <v>125</v>
      </c>
      <c r="H76" s="6">
        <v>134</v>
      </c>
      <c r="I76" s="6">
        <v>10</v>
      </c>
      <c r="J76" s="6">
        <v>108</v>
      </c>
      <c r="K76" s="6"/>
      <c r="L76" s="6">
        <v>0</v>
      </c>
      <c r="M76" s="6">
        <f t="shared" si="4"/>
        <v>713.3</v>
      </c>
    </row>
    <row r="77" spans="1:13" x14ac:dyDescent="0.3">
      <c r="A77" s="3" t="s">
        <v>8</v>
      </c>
      <c r="B77" s="6">
        <v>0</v>
      </c>
      <c r="C77" s="6"/>
      <c r="D77" s="6"/>
      <c r="E77" s="6"/>
      <c r="F77" s="6"/>
      <c r="G77" s="6"/>
      <c r="H77" s="6"/>
      <c r="I77" s="6"/>
      <c r="J77" s="6"/>
      <c r="K77" s="6"/>
      <c r="L77" s="6">
        <v>0</v>
      </c>
      <c r="M77" s="6">
        <f t="shared" si="4"/>
        <v>0</v>
      </c>
    </row>
    <row r="78" spans="1:13" x14ac:dyDescent="0.3">
      <c r="A78" s="6" t="s">
        <v>5</v>
      </c>
      <c r="B78" s="6">
        <v>0</v>
      </c>
      <c r="C78" s="6">
        <v>6.5</v>
      </c>
      <c r="D78" s="6">
        <v>87</v>
      </c>
      <c r="E78" s="6">
        <v>125</v>
      </c>
      <c r="F78" s="6">
        <v>110</v>
      </c>
      <c r="G78" s="6">
        <v>161</v>
      </c>
      <c r="H78" s="6">
        <v>157</v>
      </c>
      <c r="I78" s="6">
        <v>9</v>
      </c>
      <c r="J78" s="6">
        <v>143</v>
      </c>
      <c r="K78" s="6"/>
      <c r="L78" s="6">
        <v>0</v>
      </c>
      <c r="M78" s="6">
        <f t="shared" si="4"/>
        <v>798.5</v>
      </c>
    </row>
    <row r="79" spans="1:13" x14ac:dyDescent="0.3">
      <c r="A79" s="6" t="s">
        <v>6</v>
      </c>
      <c r="B79" s="6">
        <v>0</v>
      </c>
      <c r="C79" s="6">
        <v>2.2999999999999998</v>
      </c>
      <c r="D79" s="6">
        <v>71.3</v>
      </c>
      <c r="E79" s="6">
        <v>118.5</v>
      </c>
      <c r="F79" s="6">
        <v>101.5</v>
      </c>
      <c r="G79" s="6">
        <v>166</v>
      </c>
      <c r="H79" s="6">
        <v>172</v>
      </c>
      <c r="I79" s="6">
        <v>8</v>
      </c>
      <c r="J79" s="6">
        <v>127</v>
      </c>
      <c r="K79" s="6"/>
      <c r="L79" s="6">
        <v>0</v>
      </c>
      <c r="M79" s="6">
        <f t="shared" si="4"/>
        <v>766.59999999999991</v>
      </c>
    </row>
    <row r="80" spans="1:13" x14ac:dyDescent="0.3">
      <c r="A80" s="3" t="s">
        <v>9</v>
      </c>
      <c r="B80" s="6">
        <v>0</v>
      </c>
      <c r="C80" s="6"/>
      <c r="D80" s="6"/>
      <c r="E80" s="6"/>
      <c r="F80" s="6"/>
      <c r="G80" s="6"/>
      <c r="H80" s="6"/>
      <c r="I80" s="6"/>
      <c r="J80" s="6"/>
      <c r="K80" s="6"/>
      <c r="L80" s="6">
        <v>0</v>
      </c>
      <c r="M80" s="6">
        <f t="shared" si="4"/>
        <v>0</v>
      </c>
    </row>
    <row r="81" spans="1:13" x14ac:dyDescent="0.3">
      <c r="A81" s="6" t="s">
        <v>5</v>
      </c>
      <c r="B81" s="6">
        <v>0</v>
      </c>
      <c r="C81" s="6">
        <v>4</v>
      </c>
      <c r="D81" s="6">
        <v>91</v>
      </c>
      <c r="E81" s="6">
        <v>110.5</v>
      </c>
      <c r="F81" s="6">
        <v>101.3</v>
      </c>
      <c r="G81" s="6">
        <v>138</v>
      </c>
      <c r="H81" s="6">
        <v>162</v>
      </c>
      <c r="I81" s="6">
        <v>5</v>
      </c>
      <c r="J81" s="6">
        <v>105</v>
      </c>
      <c r="K81" s="6"/>
      <c r="L81" s="6">
        <v>0</v>
      </c>
      <c r="M81" s="6">
        <f t="shared" si="4"/>
        <v>716.8</v>
      </c>
    </row>
    <row r="82" spans="1:13" x14ac:dyDescent="0.3">
      <c r="A82" s="6" t="s">
        <v>6</v>
      </c>
      <c r="B82" s="6">
        <v>0</v>
      </c>
      <c r="C82" s="6">
        <v>5</v>
      </c>
      <c r="D82" s="6">
        <v>74</v>
      </c>
      <c r="E82" s="6">
        <v>125.5</v>
      </c>
      <c r="F82" s="6">
        <v>80.5</v>
      </c>
      <c r="G82" s="6">
        <v>175</v>
      </c>
      <c r="H82" s="6">
        <v>177</v>
      </c>
      <c r="I82" s="6">
        <v>11</v>
      </c>
      <c r="J82" s="6">
        <v>115.5</v>
      </c>
      <c r="K82" s="6"/>
      <c r="L82" s="6">
        <v>0</v>
      </c>
      <c r="M82" s="6">
        <f t="shared" si="4"/>
        <v>763.5</v>
      </c>
    </row>
    <row r="83" spans="1:13" x14ac:dyDescent="0.3">
      <c r="A83" s="3" t="s">
        <v>10</v>
      </c>
      <c r="B83" s="6">
        <v>0</v>
      </c>
      <c r="C83" s="6"/>
      <c r="D83" s="6"/>
      <c r="E83" s="6"/>
      <c r="F83" s="6"/>
      <c r="G83" s="6"/>
      <c r="H83" s="6"/>
      <c r="I83" s="6"/>
      <c r="J83" s="6"/>
      <c r="K83" s="6"/>
      <c r="L83" s="6">
        <v>0</v>
      </c>
      <c r="M83" s="6">
        <f t="shared" si="4"/>
        <v>0</v>
      </c>
    </row>
    <row r="84" spans="1:13" x14ac:dyDescent="0.3">
      <c r="A84" s="6" t="s">
        <v>5</v>
      </c>
      <c r="B84" s="6">
        <v>0</v>
      </c>
      <c r="C84" s="6">
        <v>6.2</v>
      </c>
      <c r="D84" s="6">
        <v>80</v>
      </c>
      <c r="E84" s="6">
        <v>115</v>
      </c>
      <c r="F84" s="6">
        <v>81</v>
      </c>
      <c r="G84" s="6">
        <v>144</v>
      </c>
      <c r="H84" s="6">
        <v>178</v>
      </c>
      <c r="I84" s="6">
        <v>3</v>
      </c>
      <c r="J84" s="6">
        <v>114</v>
      </c>
      <c r="K84" s="6"/>
      <c r="L84" s="6">
        <v>0</v>
      </c>
      <c r="M84" s="6">
        <f t="shared" si="4"/>
        <v>721.2</v>
      </c>
    </row>
    <row r="85" spans="1:13" x14ac:dyDescent="0.3">
      <c r="A85" s="6" t="s">
        <v>6</v>
      </c>
      <c r="B85" s="6">
        <v>0</v>
      </c>
      <c r="C85" s="6">
        <v>6.3</v>
      </c>
      <c r="D85" s="6">
        <v>83.5</v>
      </c>
      <c r="E85" s="6">
        <v>118.5</v>
      </c>
      <c r="F85" s="6">
        <v>79.3</v>
      </c>
      <c r="G85" s="6">
        <v>150</v>
      </c>
      <c r="H85" s="6">
        <v>165</v>
      </c>
      <c r="I85" s="6">
        <v>11</v>
      </c>
      <c r="J85" s="6">
        <v>138</v>
      </c>
      <c r="K85" s="6"/>
      <c r="L85" s="6">
        <v>0</v>
      </c>
      <c r="M85" s="6">
        <f t="shared" si="4"/>
        <v>751.59999999999991</v>
      </c>
    </row>
    <row r="86" spans="1:13" x14ac:dyDescent="0.3">
      <c r="A86" s="3" t="s">
        <v>11</v>
      </c>
      <c r="B86" s="6">
        <v>0</v>
      </c>
      <c r="C86" s="6"/>
      <c r="D86" s="6"/>
      <c r="E86" s="6"/>
      <c r="F86" s="6"/>
      <c r="G86" s="6"/>
      <c r="H86" s="6"/>
      <c r="I86" s="6"/>
      <c r="J86" s="6"/>
      <c r="K86" s="6"/>
      <c r="L86" s="6">
        <v>0</v>
      </c>
      <c r="M86" s="6">
        <f t="shared" si="4"/>
        <v>0</v>
      </c>
    </row>
    <row r="87" spans="1:13" x14ac:dyDescent="0.3">
      <c r="A87" s="6" t="s">
        <v>5</v>
      </c>
      <c r="B87" s="6">
        <v>0</v>
      </c>
      <c r="C87" s="6">
        <v>6.8</v>
      </c>
      <c r="D87" s="6">
        <v>41.5</v>
      </c>
      <c r="E87" s="6">
        <v>125.5</v>
      </c>
      <c r="F87" s="6">
        <v>95.5</v>
      </c>
      <c r="G87" s="6">
        <v>188</v>
      </c>
      <c r="H87" s="6">
        <v>144</v>
      </c>
      <c r="I87" s="6">
        <v>2</v>
      </c>
      <c r="J87" s="6">
        <v>106</v>
      </c>
      <c r="K87" s="6"/>
      <c r="L87" s="6">
        <v>0</v>
      </c>
      <c r="M87" s="6">
        <f t="shared" si="4"/>
        <v>709.3</v>
      </c>
    </row>
    <row r="88" spans="1:13" x14ac:dyDescent="0.3">
      <c r="A88" s="6" t="s">
        <v>6</v>
      </c>
      <c r="B88" s="6">
        <v>0</v>
      </c>
      <c r="C88" s="6">
        <v>2</v>
      </c>
      <c r="D88" s="6">
        <v>66.8</v>
      </c>
      <c r="E88" s="6">
        <v>155</v>
      </c>
      <c r="F88" s="6">
        <v>116.5</v>
      </c>
      <c r="G88" s="6">
        <v>218</v>
      </c>
      <c r="H88" s="6">
        <v>161</v>
      </c>
      <c r="I88" s="6">
        <v>3</v>
      </c>
      <c r="J88" s="6">
        <v>102</v>
      </c>
      <c r="K88" s="6"/>
      <c r="L88" s="6">
        <v>0</v>
      </c>
      <c r="M88" s="6">
        <f t="shared" si="4"/>
        <v>824.3</v>
      </c>
    </row>
    <row r="89" spans="1:13" x14ac:dyDescent="0.3">
      <c r="A89" s="3" t="s">
        <v>12</v>
      </c>
      <c r="B89" s="6">
        <v>0</v>
      </c>
      <c r="C89" s="6"/>
      <c r="D89" s="6"/>
      <c r="E89" s="6"/>
      <c r="F89" s="6"/>
      <c r="G89" s="6"/>
      <c r="H89" s="6"/>
      <c r="I89" s="6"/>
      <c r="J89" s="6"/>
      <c r="K89" s="6"/>
      <c r="L89" s="6">
        <v>0</v>
      </c>
      <c r="M89" s="6">
        <v>0</v>
      </c>
    </row>
    <row r="90" spans="1:13" x14ac:dyDescent="0.3">
      <c r="A90" s="6" t="s">
        <v>5</v>
      </c>
      <c r="B90" s="6">
        <v>0</v>
      </c>
      <c r="C90" s="6">
        <v>3.5</v>
      </c>
      <c r="D90" s="6">
        <v>83.5</v>
      </c>
      <c r="E90" s="6">
        <v>138.5</v>
      </c>
      <c r="F90" s="6">
        <v>127.5</v>
      </c>
      <c r="G90" s="6">
        <v>148</v>
      </c>
      <c r="H90" s="6">
        <v>126</v>
      </c>
      <c r="I90" s="6">
        <v>5</v>
      </c>
      <c r="J90" s="6">
        <v>103</v>
      </c>
      <c r="K90" s="6"/>
      <c r="L90" s="6">
        <v>0</v>
      </c>
      <c r="M90" s="6">
        <f t="shared" ref="M90:M95" si="5">L90+J90+I90+H90+G90+F90+E90+D90+C90+B90</f>
        <v>735</v>
      </c>
    </row>
    <row r="91" spans="1:13" x14ac:dyDescent="0.3">
      <c r="A91" s="6" t="s">
        <v>6</v>
      </c>
      <c r="B91" s="6">
        <v>0</v>
      </c>
      <c r="C91" s="6">
        <v>1.3</v>
      </c>
      <c r="D91" s="6">
        <v>63.8</v>
      </c>
      <c r="E91" s="6">
        <v>143</v>
      </c>
      <c r="F91" s="6">
        <v>108</v>
      </c>
      <c r="G91" s="6">
        <v>137</v>
      </c>
      <c r="H91" s="6">
        <v>128</v>
      </c>
      <c r="I91" s="6">
        <v>19</v>
      </c>
      <c r="J91" s="6">
        <v>97.5</v>
      </c>
      <c r="K91" s="6"/>
      <c r="L91" s="6">
        <v>0</v>
      </c>
      <c r="M91" s="6">
        <f t="shared" si="5"/>
        <v>697.59999999999991</v>
      </c>
    </row>
    <row r="92" spans="1:13" x14ac:dyDescent="0.3">
      <c r="A92" s="3" t="s">
        <v>13</v>
      </c>
      <c r="B92" s="6">
        <v>0</v>
      </c>
      <c r="C92" s="6"/>
      <c r="D92" s="6"/>
      <c r="E92" s="6"/>
      <c r="F92" s="6"/>
      <c r="G92" s="6"/>
      <c r="H92" s="6"/>
      <c r="I92" s="6"/>
      <c r="J92" s="6"/>
      <c r="K92" s="6"/>
      <c r="L92" s="6">
        <v>0</v>
      </c>
      <c r="M92" s="6">
        <f t="shared" si="5"/>
        <v>0</v>
      </c>
    </row>
    <row r="93" spans="1:13" x14ac:dyDescent="0.3">
      <c r="A93" s="6" t="s">
        <v>5</v>
      </c>
      <c r="B93" s="6">
        <v>0</v>
      </c>
      <c r="C93" s="6">
        <v>2</v>
      </c>
      <c r="D93" s="6">
        <v>77.3</v>
      </c>
      <c r="E93" s="6">
        <v>125</v>
      </c>
      <c r="F93" s="6">
        <v>113.5</v>
      </c>
      <c r="G93" s="6">
        <v>165</v>
      </c>
      <c r="H93" s="6">
        <v>166</v>
      </c>
      <c r="I93" s="6">
        <v>2</v>
      </c>
      <c r="J93" s="6">
        <v>94.8</v>
      </c>
      <c r="K93" s="6"/>
      <c r="L93" s="6">
        <v>0</v>
      </c>
      <c r="M93" s="6">
        <f t="shared" si="5"/>
        <v>745.59999999999991</v>
      </c>
    </row>
    <row r="94" spans="1:13" x14ac:dyDescent="0.3">
      <c r="A94" s="6" t="s">
        <v>6</v>
      </c>
      <c r="B94" s="6">
        <v>0</v>
      </c>
      <c r="C94" s="6">
        <v>2.5</v>
      </c>
      <c r="D94" s="6">
        <v>69.8</v>
      </c>
      <c r="E94" s="6">
        <v>143</v>
      </c>
      <c r="F94" s="6">
        <v>80</v>
      </c>
      <c r="G94" s="6">
        <v>139</v>
      </c>
      <c r="H94" s="6">
        <v>184</v>
      </c>
      <c r="I94" s="6">
        <v>2</v>
      </c>
      <c r="J94" s="6">
        <v>94</v>
      </c>
      <c r="K94" s="6"/>
      <c r="L94" s="6">
        <v>0</v>
      </c>
      <c r="M94" s="6">
        <f t="shared" si="5"/>
        <v>714.3</v>
      </c>
    </row>
    <row r="95" spans="1:13" ht="27.6" x14ac:dyDescent="0.3">
      <c r="A95" s="7" t="s">
        <v>14</v>
      </c>
      <c r="B95" s="8">
        <f t="shared" ref="B95:L95" si="6">B94+B93+B91+B90+B88+B87+B85+B84+B82+B81+B79+B78+B76+B75+B73+B72/16</f>
        <v>0</v>
      </c>
      <c r="C95" s="8">
        <f t="shared" si="6"/>
        <v>65.875</v>
      </c>
      <c r="D95" s="8">
        <f>D94+D93+D91+D90+D88+D87+D85+D84+D82+D81+D79+D78+D76+D75+D73+D72/16</f>
        <v>1155.9875</v>
      </c>
      <c r="E95" s="8">
        <f>E94+E93+E91+E90+E88+E87+E85+E84+E82+E81+E79+E78+E76+E75+E73+E72/16</f>
        <v>1936.5625</v>
      </c>
      <c r="F95" s="8">
        <f t="shared" si="6"/>
        <v>1481.7249999999999</v>
      </c>
      <c r="G95" s="8">
        <f t="shared" si="6"/>
        <v>2352</v>
      </c>
      <c r="H95" s="8">
        <f t="shared" si="6"/>
        <v>2392.0625</v>
      </c>
      <c r="I95" s="8">
        <f t="shared" si="6"/>
        <v>119.3125</v>
      </c>
      <c r="J95" s="8">
        <f t="shared" si="6"/>
        <v>1700.3187499999999</v>
      </c>
      <c r="K95" s="8"/>
      <c r="L95" s="8">
        <f t="shared" si="6"/>
        <v>0</v>
      </c>
      <c r="M95" s="8">
        <f t="shared" si="5"/>
        <v>11203.84375</v>
      </c>
    </row>
    <row r="96" spans="1:13" x14ac:dyDescent="0.3">
      <c r="A96" s="2"/>
      <c r="B96" s="2"/>
      <c r="C96" s="2"/>
      <c r="D96" s="2"/>
      <c r="E96" s="2"/>
      <c r="F96" s="2"/>
      <c r="G96" s="2"/>
      <c r="H96" s="2"/>
      <c r="I96" s="2" t="s">
        <v>23</v>
      </c>
      <c r="J96" s="2"/>
      <c r="K96" s="2"/>
      <c r="L96" s="2"/>
      <c r="M96" s="9">
        <f>M95/16</f>
        <v>700.240234375</v>
      </c>
    </row>
    <row r="97" spans="1:13" x14ac:dyDescent="0.3">
      <c r="A97" s="1" t="s">
        <v>1</v>
      </c>
      <c r="B97" s="1"/>
      <c r="C97" s="1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 x14ac:dyDescent="0.3">
      <c r="A99" s="1" t="s">
        <v>18</v>
      </c>
      <c r="B99" s="1"/>
      <c r="C99" s="1"/>
      <c r="D99" s="1"/>
      <c r="E99" s="1"/>
      <c r="F99" s="2"/>
      <c r="G99" s="2"/>
      <c r="H99" s="2"/>
      <c r="I99" s="2"/>
      <c r="J99" s="2"/>
      <c r="K99" s="2"/>
      <c r="L99" s="2"/>
      <c r="M99" s="2"/>
    </row>
    <row r="100" spans="1:13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3" x14ac:dyDescent="0.3">
      <c r="A101" s="3" t="s">
        <v>2</v>
      </c>
      <c r="B101" s="4">
        <v>42948</v>
      </c>
      <c r="C101" s="4">
        <v>42979</v>
      </c>
      <c r="D101" s="4">
        <v>43009</v>
      </c>
      <c r="E101" s="4">
        <v>43040</v>
      </c>
      <c r="F101" s="4">
        <v>43070</v>
      </c>
      <c r="G101" s="4">
        <v>43101</v>
      </c>
      <c r="H101" s="4">
        <v>43132</v>
      </c>
      <c r="I101" s="4">
        <v>43160</v>
      </c>
      <c r="J101" s="4">
        <v>43191</v>
      </c>
      <c r="K101" s="4"/>
      <c r="L101" s="4">
        <v>43313</v>
      </c>
      <c r="M101" s="5" t="s">
        <v>15</v>
      </c>
    </row>
    <row r="102" spans="1:13" x14ac:dyDescent="0.3">
      <c r="A102" s="3" t="s">
        <v>3</v>
      </c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x14ac:dyDescent="0.3">
      <c r="A103" s="3" t="s">
        <v>4</v>
      </c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x14ac:dyDescent="0.3">
      <c r="A104" s="6" t="s">
        <v>5</v>
      </c>
      <c r="B104" s="6">
        <v>0</v>
      </c>
      <c r="C104" s="6">
        <v>2.2999999999999998</v>
      </c>
      <c r="D104" s="6">
        <v>71</v>
      </c>
      <c r="E104" s="6">
        <v>126</v>
      </c>
      <c r="F104" s="6">
        <v>86</v>
      </c>
      <c r="G104" s="6">
        <v>47.8</v>
      </c>
      <c r="H104" s="6">
        <v>33</v>
      </c>
      <c r="I104" s="6">
        <v>109</v>
      </c>
      <c r="J104" s="6">
        <v>0</v>
      </c>
      <c r="K104" s="6"/>
      <c r="L104" s="6">
        <v>0</v>
      </c>
      <c r="M104" s="6">
        <f>L104+J104+I104+H104+G104+F104+E104+D104+C104+B104</f>
        <v>475.1</v>
      </c>
    </row>
    <row r="105" spans="1:13" x14ac:dyDescent="0.3">
      <c r="A105" s="6" t="s">
        <v>6</v>
      </c>
      <c r="B105" s="6">
        <v>0</v>
      </c>
      <c r="C105" s="6">
        <v>3</v>
      </c>
      <c r="D105" s="6">
        <v>76</v>
      </c>
      <c r="E105" s="6">
        <v>112</v>
      </c>
      <c r="F105" s="6">
        <v>85</v>
      </c>
      <c r="G105" s="6">
        <v>54.5</v>
      </c>
      <c r="H105" s="6">
        <v>25</v>
      </c>
      <c r="I105" s="6">
        <v>72</v>
      </c>
      <c r="J105" s="6">
        <v>0</v>
      </c>
      <c r="K105" s="6"/>
      <c r="L105" s="6">
        <v>0</v>
      </c>
      <c r="M105" s="6">
        <f>L105+J105+I105+H105+G105+F105+E105+D105+C105+B105</f>
        <v>427.5</v>
      </c>
    </row>
    <row r="106" spans="1:13" x14ac:dyDescent="0.3">
      <c r="A106" s="3" t="s">
        <v>7</v>
      </c>
      <c r="B106" s="6">
        <v>0</v>
      </c>
      <c r="C106" s="6"/>
      <c r="D106" s="6"/>
      <c r="E106" s="6"/>
      <c r="F106" s="6"/>
      <c r="G106" s="6"/>
      <c r="H106" s="6"/>
      <c r="I106" s="6"/>
      <c r="J106" s="6"/>
      <c r="K106" s="6"/>
      <c r="L106" s="6">
        <v>0</v>
      </c>
      <c r="M106" s="6"/>
    </row>
    <row r="107" spans="1:13" x14ac:dyDescent="0.3">
      <c r="A107" s="6" t="s">
        <v>5</v>
      </c>
      <c r="B107" s="6">
        <v>0</v>
      </c>
      <c r="C107" s="6">
        <v>3</v>
      </c>
      <c r="D107" s="6">
        <v>74</v>
      </c>
      <c r="E107" s="6">
        <v>110</v>
      </c>
      <c r="F107" s="6">
        <v>92.8</v>
      </c>
      <c r="G107" s="6">
        <v>56</v>
      </c>
      <c r="H107" s="6">
        <v>31</v>
      </c>
      <c r="I107" s="6">
        <v>137</v>
      </c>
      <c r="J107" s="6">
        <v>0</v>
      </c>
      <c r="K107" s="6"/>
      <c r="L107" s="6">
        <v>0</v>
      </c>
      <c r="M107" s="6">
        <f t="shared" ref="M107:M120" si="7">L107+J107+I107+H107+G107+F107+E107+D107+C107+B107</f>
        <v>503.8</v>
      </c>
    </row>
    <row r="108" spans="1:13" x14ac:dyDescent="0.3">
      <c r="A108" s="6" t="s">
        <v>6</v>
      </c>
      <c r="B108" s="6">
        <v>0</v>
      </c>
      <c r="C108" s="6">
        <v>1.5</v>
      </c>
      <c r="D108" s="6">
        <v>73</v>
      </c>
      <c r="E108" s="6">
        <v>100</v>
      </c>
      <c r="F108" s="6">
        <v>98</v>
      </c>
      <c r="G108" s="6">
        <v>47.5</v>
      </c>
      <c r="H108" s="6">
        <v>25</v>
      </c>
      <c r="I108" s="6">
        <v>148.5</v>
      </c>
      <c r="J108" s="6">
        <v>0</v>
      </c>
      <c r="K108" s="6"/>
      <c r="L108" s="6">
        <v>0</v>
      </c>
      <c r="M108" s="6">
        <f t="shared" si="7"/>
        <v>493.5</v>
      </c>
    </row>
    <row r="109" spans="1:13" x14ac:dyDescent="0.3">
      <c r="A109" s="3" t="s">
        <v>8</v>
      </c>
      <c r="B109" s="6">
        <v>0</v>
      </c>
      <c r="C109" s="6"/>
      <c r="D109" s="6"/>
      <c r="E109" s="6"/>
      <c r="F109" s="6"/>
      <c r="G109" s="6"/>
      <c r="H109" s="6"/>
      <c r="I109" s="6"/>
      <c r="J109" s="6"/>
      <c r="K109" s="6"/>
      <c r="L109" s="6">
        <v>0</v>
      </c>
      <c r="M109" s="6">
        <f t="shared" si="7"/>
        <v>0</v>
      </c>
    </row>
    <row r="110" spans="1:13" x14ac:dyDescent="0.3">
      <c r="A110" s="6" t="s">
        <v>5</v>
      </c>
      <c r="B110" s="6">
        <v>0</v>
      </c>
      <c r="C110" s="6">
        <v>3</v>
      </c>
      <c r="D110" s="6">
        <v>76</v>
      </c>
      <c r="E110" s="6">
        <v>131</v>
      </c>
      <c r="F110" s="6">
        <v>80</v>
      </c>
      <c r="G110" s="6">
        <v>45</v>
      </c>
      <c r="H110" s="6">
        <v>34.5</v>
      </c>
      <c r="I110" s="6">
        <v>120.5</v>
      </c>
      <c r="J110" s="6">
        <v>0</v>
      </c>
      <c r="K110" s="6"/>
      <c r="L110" s="6">
        <v>0</v>
      </c>
      <c r="M110" s="6">
        <f t="shared" si="7"/>
        <v>490</v>
      </c>
    </row>
    <row r="111" spans="1:13" x14ac:dyDescent="0.3">
      <c r="A111" s="6" t="s">
        <v>6</v>
      </c>
      <c r="B111" s="6">
        <v>0</v>
      </c>
      <c r="C111" s="6">
        <v>3</v>
      </c>
      <c r="D111" s="6">
        <v>75.3</v>
      </c>
      <c r="E111" s="6">
        <v>130</v>
      </c>
      <c r="F111" s="6">
        <v>88</v>
      </c>
      <c r="G111" s="6">
        <v>47</v>
      </c>
      <c r="H111" s="6">
        <v>39</v>
      </c>
      <c r="I111" s="6">
        <v>170</v>
      </c>
      <c r="J111" s="6">
        <v>0</v>
      </c>
      <c r="K111" s="6"/>
      <c r="L111" s="6">
        <v>0</v>
      </c>
      <c r="M111" s="6">
        <f t="shared" si="7"/>
        <v>552.29999999999995</v>
      </c>
    </row>
    <row r="112" spans="1:13" x14ac:dyDescent="0.3">
      <c r="A112" s="3" t="s">
        <v>9</v>
      </c>
      <c r="B112" s="6">
        <v>0</v>
      </c>
      <c r="C112" s="6"/>
      <c r="D112" s="6"/>
      <c r="E112" s="6"/>
      <c r="F112" s="6"/>
      <c r="G112" s="6"/>
      <c r="H112" s="6"/>
      <c r="I112" s="6"/>
      <c r="J112" s="6"/>
      <c r="K112" s="6"/>
      <c r="L112" s="6">
        <v>0</v>
      </c>
      <c r="M112" s="6">
        <f t="shared" si="7"/>
        <v>0</v>
      </c>
    </row>
    <row r="113" spans="1:13" x14ac:dyDescent="0.3">
      <c r="A113" s="6" t="s">
        <v>5</v>
      </c>
      <c r="B113" s="6">
        <v>0</v>
      </c>
      <c r="C113" s="6">
        <v>2.8</v>
      </c>
      <c r="D113" s="6">
        <v>85</v>
      </c>
      <c r="E113" s="6">
        <v>84</v>
      </c>
      <c r="F113" s="6">
        <v>90</v>
      </c>
      <c r="G113" s="6">
        <v>64.5</v>
      </c>
      <c r="H113" s="6">
        <v>48</v>
      </c>
      <c r="I113" s="6">
        <v>143</v>
      </c>
      <c r="J113" s="6">
        <v>0</v>
      </c>
      <c r="K113" s="6"/>
      <c r="L113" s="6">
        <v>0</v>
      </c>
      <c r="M113" s="6">
        <f t="shared" si="7"/>
        <v>517.29999999999995</v>
      </c>
    </row>
    <row r="114" spans="1:13" x14ac:dyDescent="0.3">
      <c r="A114" s="6" t="s">
        <v>6</v>
      </c>
      <c r="B114" s="6">
        <v>0</v>
      </c>
      <c r="C114" s="6">
        <v>2</v>
      </c>
      <c r="D114" s="6">
        <v>73</v>
      </c>
      <c r="E114" s="6">
        <v>97</v>
      </c>
      <c r="F114" s="6">
        <v>107</v>
      </c>
      <c r="G114" s="6">
        <v>61.5</v>
      </c>
      <c r="H114" s="6">
        <v>43</v>
      </c>
      <c r="I114" s="6">
        <v>166</v>
      </c>
      <c r="J114" s="6">
        <v>0</v>
      </c>
      <c r="K114" s="6"/>
      <c r="L114" s="6">
        <v>0</v>
      </c>
      <c r="M114" s="6">
        <f t="shared" si="7"/>
        <v>549.5</v>
      </c>
    </row>
    <row r="115" spans="1:13" x14ac:dyDescent="0.3">
      <c r="A115" s="3" t="s">
        <v>10</v>
      </c>
      <c r="B115" s="6">
        <v>0</v>
      </c>
      <c r="C115" s="6"/>
      <c r="D115" s="6"/>
      <c r="E115" s="6"/>
      <c r="F115" s="6"/>
      <c r="G115" s="6"/>
      <c r="H115" s="6"/>
      <c r="I115" s="6"/>
      <c r="J115" s="6"/>
      <c r="K115" s="6"/>
      <c r="L115" s="6">
        <v>0</v>
      </c>
      <c r="M115" s="6">
        <f t="shared" si="7"/>
        <v>0</v>
      </c>
    </row>
    <row r="116" spans="1:13" x14ac:dyDescent="0.3">
      <c r="A116" s="6" t="s">
        <v>5</v>
      </c>
      <c r="B116" s="6">
        <v>0</v>
      </c>
      <c r="C116" s="6">
        <v>2</v>
      </c>
      <c r="D116" s="6">
        <v>78</v>
      </c>
      <c r="E116" s="6">
        <v>113</v>
      </c>
      <c r="F116" s="6">
        <v>83.3</v>
      </c>
      <c r="G116" s="6">
        <v>55</v>
      </c>
      <c r="H116" s="6">
        <v>37.5</v>
      </c>
      <c r="I116" s="6">
        <v>140</v>
      </c>
      <c r="J116" s="6">
        <v>0</v>
      </c>
      <c r="K116" s="6"/>
      <c r="L116" s="6">
        <v>0</v>
      </c>
      <c r="M116" s="6">
        <f t="shared" si="7"/>
        <v>508.8</v>
      </c>
    </row>
    <row r="117" spans="1:13" x14ac:dyDescent="0.3">
      <c r="A117" s="6" t="s">
        <v>6</v>
      </c>
      <c r="B117" s="6">
        <v>0</v>
      </c>
      <c r="C117" s="6">
        <v>4</v>
      </c>
      <c r="D117" s="6">
        <v>75.5</v>
      </c>
      <c r="E117" s="6">
        <v>129</v>
      </c>
      <c r="F117" s="6">
        <v>73</v>
      </c>
      <c r="G117" s="6">
        <v>48</v>
      </c>
      <c r="H117" s="6">
        <v>38.5</v>
      </c>
      <c r="I117" s="6">
        <v>139.5</v>
      </c>
      <c r="J117" s="6">
        <v>0</v>
      </c>
      <c r="K117" s="6"/>
      <c r="L117" s="6">
        <v>0</v>
      </c>
      <c r="M117" s="6">
        <f t="shared" si="7"/>
        <v>507.5</v>
      </c>
    </row>
    <row r="118" spans="1:13" x14ac:dyDescent="0.3">
      <c r="A118" s="3" t="s">
        <v>11</v>
      </c>
      <c r="B118" s="6">
        <v>0</v>
      </c>
      <c r="C118" s="6"/>
      <c r="D118" s="6"/>
      <c r="E118" s="6"/>
      <c r="F118" s="6"/>
      <c r="G118" s="6"/>
      <c r="H118" s="6"/>
      <c r="I118" s="6"/>
      <c r="J118" s="6"/>
      <c r="K118" s="6"/>
      <c r="L118" s="6">
        <v>0</v>
      </c>
      <c r="M118" s="6">
        <f t="shared" si="7"/>
        <v>0</v>
      </c>
    </row>
    <row r="119" spans="1:13" x14ac:dyDescent="0.3">
      <c r="A119" s="6" t="s">
        <v>5</v>
      </c>
      <c r="B119" s="6">
        <v>0</v>
      </c>
      <c r="C119" s="6">
        <v>0</v>
      </c>
      <c r="D119" s="6">
        <v>76</v>
      </c>
      <c r="E119" s="6">
        <v>60.5</v>
      </c>
      <c r="F119" s="6">
        <v>77.5</v>
      </c>
      <c r="G119" s="6">
        <v>48</v>
      </c>
      <c r="H119" s="6">
        <v>16</v>
      </c>
      <c r="I119" s="6">
        <v>152.5</v>
      </c>
      <c r="J119" s="6">
        <v>0</v>
      </c>
      <c r="K119" s="6"/>
      <c r="L119" s="6">
        <v>0</v>
      </c>
      <c r="M119" s="6">
        <f t="shared" si="7"/>
        <v>430.5</v>
      </c>
    </row>
    <row r="120" spans="1:13" x14ac:dyDescent="0.3">
      <c r="A120" s="6" t="s">
        <v>6</v>
      </c>
      <c r="B120" s="6">
        <v>0</v>
      </c>
      <c r="C120" s="6">
        <v>1</v>
      </c>
      <c r="D120" s="6">
        <v>63</v>
      </c>
      <c r="E120" s="6">
        <v>64.3</v>
      </c>
      <c r="F120" s="6">
        <v>95</v>
      </c>
      <c r="G120" s="6">
        <v>49.5</v>
      </c>
      <c r="H120" s="6">
        <v>64</v>
      </c>
      <c r="I120" s="6">
        <v>140</v>
      </c>
      <c r="J120" s="6">
        <v>0</v>
      </c>
      <c r="K120" s="6"/>
      <c r="L120" s="6">
        <v>0</v>
      </c>
      <c r="M120" s="6">
        <f t="shared" si="7"/>
        <v>476.8</v>
      </c>
    </row>
    <row r="121" spans="1:13" x14ac:dyDescent="0.3">
      <c r="A121" s="3" t="s">
        <v>12</v>
      </c>
      <c r="B121" s="6">
        <v>0</v>
      </c>
      <c r="C121" s="6"/>
      <c r="D121" s="6"/>
      <c r="E121" s="6"/>
      <c r="F121" s="6"/>
      <c r="G121" s="6"/>
      <c r="H121" s="6"/>
      <c r="I121" s="6"/>
      <c r="J121" s="6"/>
      <c r="K121" s="6"/>
      <c r="L121" s="6">
        <v>0</v>
      </c>
      <c r="M121" s="6">
        <v>0</v>
      </c>
    </row>
    <row r="122" spans="1:13" x14ac:dyDescent="0.3">
      <c r="A122" s="6" t="s">
        <v>5</v>
      </c>
      <c r="B122" s="6">
        <v>0</v>
      </c>
      <c r="C122" s="6">
        <v>1</v>
      </c>
      <c r="D122" s="6">
        <v>67.5</v>
      </c>
      <c r="E122" s="6">
        <v>59.5</v>
      </c>
      <c r="F122" s="6">
        <v>69.5</v>
      </c>
      <c r="G122" s="6">
        <v>42.5</v>
      </c>
      <c r="H122" s="6">
        <v>54</v>
      </c>
      <c r="I122" s="6">
        <v>129</v>
      </c>
      <c r="J122" s="6">
        <v>0</v>
      </c>
      <c r="K122" s="6"/>
      <c r="L122" s="6">
        <v>0</v>
      </c>
      <c r="M122" s="6">
        <f t="shared" ref="M122:M127" si="8">L122+J122+I122+H122+G122+F122+E122+D122+C122+B122</f>
        <v>423</v>
      </c>
    </row>
    <row r="123" spans="1:13" x14ac:dyDescent="0.3">
      <c r="A123" s="6" t="s">
        <v>6</v>
      </c>
      <c r="B123" s="6">
        <v>0</v>
      </c>
      <c r="C123" s="6">
        <v>1</v>
      </c>
      <c r="D123" s="6">
        <v>61</v>
      </c>
      <c r="E123" s="6">
        <v>83</v>
      </c>
      <c r="F123" s="6">
        <v>79</v>
      </c>
      <c r="G123" s="6">
        <v>38.5</v>
      </c>
      <c r="H123" s="6">
        <v>40</v>
      </c>
      <c r="I123" s="6">
        <v>162</v>
      </c>
      <c r="J123" s="6">
        <v>0</v>
      </c>
      <c r="K123" s="6"/>
      <c r="L123" s="6">
        <v>0</v>
      </c>
      <c r="M123" s="6">
        <f t="shared" si="8"/>
        <v>464.5</v>
      </c>
    </row>
    <row r="124" spans="1:13" x14ac:dyDescent="0.3">
      <c r="A124" s="3" t="s">
        <v>13</v>
      </c>
      <c r="B124" s="6">
        <v>0</v>
      </c>
      <c r="C124" s="6"/>
      <c r="D124" s="6"/>
      <c r="E124" s="6"/>
      <c r="F124" s="6"/>
      <c r="G124" s="6"/>
      <c r="H124" s="6"/>
      <c r="I124" s="6"/>
      <c r="J124" s="6"/>
      <c r="K124" s="6"/>
      <c r="L124" s="6">
        <v>0</v>
      </c>
      <c r="M124" s="6">
        <f t="shared" si="8"/>
        <v>0</v>
      </c>
    </row>
    <row r="125" spans="1:13" x14ac:dyDescent="0.3">
      <c r="A125" s="6" t="s">
        <v>5</v>
      </c>
      <c r="B125" s="6">
        <v>0</v>
      </c>
      <c r="C125" s="6">
        <v>1</v>
      </c>
      <c r="D125" s="6">
        <v>79</v>
      </c>
      <c r="E125" s="6">
        <v>65</v>
      </c>
      <c r="F125" s="6">
        <v>82.5</v>
      </c>
      <c r="G125" s="6">
        <v>44.5</v>
      </c>
      <c r="H125" s="6">
        <v>47</v>
      </c>
      <c r="I125" s="6">
        <v>137.5</v>
      </c>
      <c r="J125" s="6">
        <v>0</v>
      </c>
      <c r="K125" s="6"/>
      <c r="L125" s="6">
        <v>0</v>
      </c>
      <c r="M125" s="6">
        <f t="shared" si="8"/>
        <v>456.5</v>
      </c>
    </row>
    <row r="126" spans="1:13" x14ac:dyDescent="0.3">
      <c r="A126" s="6" t="s">
        <v>6</v>
      </c>
      <c r="B126" s="6">
        <v>0</v>
      </c>
      <c r="C126" s="6">
        <v>1</v>
      </c>
      <c r="D126" s="6">
        <v>65</v>
      </c>
      <c r="E126" s="6">
        <v>60</v>
      </c>
      <c r="F126" s="6">
        <v>76</v>
      </c>
      <c r="G126" s="6">
        <v>53</v>
      </c>
      <c r="H126" s="6">
        <v>47</v>
      </c>
      <c r="I126" s="6">
        <v>135.5</v>
      </c>
      <c r="J126" s="6">
        <v>0</v>
      </c>
      <c r="K126" s="6"/>
      <c r="L126" s="6">
        <v>0</v>
      </c>
      <c r="M126" s="6">
        <f t="shared" si="8"/>
        <v>437.5</v>
      </c>
    </row>
    <row r="127" spans="1:13" ht="27.6" x14ac:dyDescent="0.3">
      <c r="A127" s="7" t="s">
        <v>14</v>
      </c>
      <c r="B127" s="8">
        <f t="shared" ref="B127:C127" si="9">B126+B125+B123+B122+B120+B119+B117+B116+B114+B113+B111+B110+B108+B107+B105+B104/16</f>
        <v>0</v>
      </c>
      <c r="C127" s="8">
        <f t="shared" si="9"/>
        <v>29.443750000000001</v>
      </c>
      <c r="D127" s="8">
        <f>D126+D125+D123+D122+D120+D119+D117+D116+D114+D113+D111+D110+D108+D107+D105+D104/16</f>
        <v>1101.7375</v>
      </c>
      <c r="E127" s="8">
        <f>E126+E125+E123+E122+E120+E119+E117+E116+E114+E113+E111+E110+E108+E107+E105+E104/16</f>
        <v>1406.175</v>
      </c>
      <c r="F127" s="8">
        <f t="shared" ref="F127:L127" si="10">F126+F125+F123+F122+F120+F119+F117+F116+F114+F113+F111+F110+F108+F107+F105+F104/16</f>
        <v>1281.9749999999999</v>
      </c>
      <c r="G127" s="8">
        <f t="shared" si="10"/>
        <v>757.98749999999995</v>
      </c>
      <c r="H127" s="8">
        <f t="shared" si="10"/>
        <v>591.5625</v>
      </c>
      <c r="I127" s="8">
        <f t="shared" si="10"/>
        <v>2099.8125</v>
      </c>
      <c r="J127" s="8">
        <f t="shared" si="10"/>
        <v>0</v>
      </c>
      <c r="K127" s="8"/>
      <c r="L127" s="8">
        <f t="shared" si="10"/>
        <v>0</v>
      </c>
      <c r="M127" s="8">
        <f t="shared" si="8"/>
        <v>7268.6937500000004</v>
      </c>
    </row>
    <row r="128" spans="1:13" x14ac:dyDescent="0.3">
      <c r="A128" s="2"/>
      <c r="B128" s="2"/>
      <c r="C128" s="2"/>
      <c r="D128" s="2"/>
      <c r="E128" s="2"/>
      <c r="F128" s="2"/>
      <c r="G128" s="2"/>
      <c r="H128" s="2"/>
      <c r="I128" s="2" t="s">
        <v>23</v>
      </c>
      <c r="J128" s="2"/>
      <c r="K128" s="2"/>
      <c r="L128" s="2"/>
      <c r="M128" s="9">
        <f>M127/16</f>
        <v>454.29335937500002</v>
      </c>
    </row>
    <row r="129" spans="1:13" x14ac:dyDescent="0.3">
      <c r="A129" s="1" t="s">
        <v>1</v>
      </c>
      <c r="B129" s="1"/>
      <c r="C129" s="1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 spans="1:13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3" x14ac:dyDescent="0.3">
      <c r="A131" s="1" t="s">
        <v>19</v>
      </c>
      <c r="B131" s="1"/>
      <c r="C131" s="1"/>
      <c r="D131" s="1"/>
      <c r="E131" s="1"/>
      <c r="F131" s="2"/>
      <c r="G131" s="2"/>
      <c r="H131" s="2"/>
      <c r="I131" s="2"/>
      <c r="J131" s="2"/>
      <c r="K131" s="2"/>
      <c r="L131" s="2"/>
      <c r="M131" s="2"/>
    </row>
    <row r="132" spans="1:13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spans="1:13" x14ac:dyDescent="0.3">
      <c r="A133" s="3" t="s">
        <v>2</v>
      </c>
      <c r="B133" s="4">
        <v>43313</v>
      </c>
      <c r="C133" s="4">
        <v>43344</v>
      </c>
      <c r="D133" s="4">
        <v>43374</v>
      </c>
      <c r="E133" s="4">
        <v>43405</v>
      </c>
      <c r="F133" s="4">
        <v>43435</v>
      </c>
      <c r="G133" s="4">
        <v>43466</v>
      </c>
      <c r="H133" s="4">
        <v>43497</v>
      </c>
      <c r="I133" s="4">
        <v>43525</v>
      </c>
      <c r="J133" s="4">
        <v>43556</v>
      </c>
      <c r="K133" s="4"/>
      <c r="L133" s="4">
        <v>43678</v>
      </c>
      <c r="M133" s="5" t="s">
        <v>15</v>
      </c>
    </row>
    <row r="134" spans="1:13" x14ac:dyDescent="0.3">
      <c r="A134" s="3" t="s">
        <v>3</v>
      </c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</row>
    <row r="135" spans="1:13" x14ac:dyDescent="0.3">
      <c r="A135" s="3" t="s">
        <v>4</v>
      </c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</row>
    <row r="136" spans="1:13" x14ac:dyDescent="0.3">
      <c r="A136" s="6" t="s">
        <v>5</v>
      </c>
      <c r="B136" s="6">
        <v>0</v>
      </c>
      <c r="C136" s="6">
        <v>2</v>
      </c>
      <c r="D136" s="6">
        <v>48</v>
      </c>
      <c r="E136" s="6">
        <v>25</v>
      </c>
      <c r="F136" s="6">
        <v>46</v>
      </c>
      <c r="G136" s="6">
        <v>185</v>
      </c>
      <c r="H136" s="6">
        <v>63</v>
      </c>
      <c r="I136" s="6">
        <v>25</v>
      </c>
      <c r="J136" s="6">
        <v>56</v>
      </c>
      <c r="K136" s="6"/>
      <c r="L136" s="6">
        <v>0</v>
      </c>
      <c r="M136" s="6">
        <f>L136+J136+I136+H136+G136+F136+E136+D136+C136+B136</f>
        <v>450</v>
      </c>
    </row>
    <row r="137" spans="1:13" x14ac:dyDescent="0.3">
      <c r="A137" s="6" t="s">
        <v>6</v>
      </c>
      <c r="B137" s="6">
        <v>0</v>
      </c>
      <c r="C137" s="6">
        <v>1.8</v>
      </c>
      <c r="D137" s="6">
        <v>56</v>
      </c>
      <c r="E137" s="6">
        <v>22.8</v>
      </c>
      <c r="F137" s="6">
        <v>48</v>
      </c>
      <c r="G137" s="6">
        <v>121</v>
      </c>
      <c r="H137" s="6">
        <v>105</v>
      </c>
      <c r="I137" s="6">
        <v>27.5</v>
      </c>
      <c r="J137" s="6">
        <v>43</v>
      </c>
      <c r="K137" s="6"/>
      <c r="L137" s="6">
        <v>0</v>
      </c>
      <c r="M137" s="6">
        <f>L137+J137+I137+H137+G137+F137+E137+D137+C137+B137</f>
        <v>425.1</v>
      </c>
    </row>
    <row r="138" spans="1:13" x14ac:dyDescent="0.3">
      <c r="A138" s="3" t="s">
        <v>7</v>
      </c>
      <c r="B138" s="6">
        <v>0</v>
      </c>
      <c r="C138" s="6"/>
      <c r="D138" s="6"/>
      <c r="E138" s="6"/>
      <c r="F138" s="6"/>
      <c r="G138" s="6"/>
      <c r="H138" s="6"/>
      <c r="I138" s="6"/>
      <c r="J138" s="6"/>
      <c r="K138" s="6"/>
      <c r="L138" s="6">
        <v>0</v>
      </c>
      <c r="M138" s="6"/>
    </row>
    <row r="139" spans="1:13" x14ac:dyDescent="0.3">
      <c r="A139" s="6" t="s">
        <v>5</v>
      </c>
      <c r="B139" s="6">
        <v>0</v>
      </c>
      <c r="C139" s="6">
        <v>1</v>
      </c>
      <c r="D139" s="6">
        <v>44</v>
      </c>
      <c r="E139" s="6">
        <v>41</v>
      </c>
      <c r="F139" s="6">
        <v>28</v>
      </c>
      <c r="G139" s="6">
        <v>159</v>
      </c>
      <c r="H139" s="6">
        <v>122</v>
      </c>
      <c r="I139" s="6">
        <v>42.5</v>
      </c>
      <c r="J139" s="6">
        <v>43</v>
      </c>
      <c r="K139" s="6"/>
      <c r="L139" s="6">
        <v>0</v>
      </c>
      <c r="M139" s="6">
        <f t="shared" ref="M139:M152" si="11">L139+J139+I139+H139+G139+F139+E139+D139+C139+B139</f>
        <v>480.5</v>
      </c>
    </row>
    <row r="140" spans="1:13" x14ac:dyDescent="0.3">
      <c r="A140" s="6" t="s">
        <v>6</v>
      </c>
      <c r="B140" s="6">
        <v>0</v>
      </c>
      <c r="C140" s="6">
        <v>2</v>
      </c>
      <c r="D140" s="6">
        <v>41.5</v>
      </c>
      <c r="E140" s="6">
        <v>43</v>
      </c>
      <c r="F140" s="6">
        <v>30</v>
      </c>
      <c r="G140" s="6">
        <v>142</v>
      </c>
      <c r="H140" s="6">
        <v>117</v>
      </c>
      <c r="I140" s="6">
        <v>63</v>
      </c>
      <c r="J140" s="6">
        <v>42</v>
      </c>
      <c r="K140" s="6"/>
      <c r="L140" s="6">
        <v>0</v>
      </c>
      <c r="M140" s="6">
        <f t="shared" si="11"/>
        <v>480.5</v>
      </c>
    </row>
    <row r="141" spans="1:13" x14ac:dyDescent="0.3">
      <c r="A141" s="3" t="s">
        <v>8</v>
      </c>
      <c r="B141" s="6">
        <v>0</v>
      </c>
      <c r="C141" s="6"/>
      <c r="D141" s="6"/>
      <c r="E141" s="6"/>
      <c r="F141" s="6"/>
      <c r="G141" s="6"/>
      <c r="H141" s="6"/>
      <c r="I141" s="6"/>
      <c r="J141" s="6"/>
      <c r="K141" s="6"/>
      <c r="L141" s="6">
        <v>0</v>
      </c>
      <c r="M141" s="6">
        <f t="shared" si="11"/>
        <v>0</v>
      </c>
    </row>
    <row r="142" spans="1:13" x14ac:dyDescent="0.3">
      <c r="A142" s="6" t="s">
        <v>5</v>
      </c>
      <c r="B142" s="6">
        <v>0</v>
      </c>
      <c r="C142" s="6">
        <v>2</v>
      </c>
      <c r="D142" s="6">
        <v>49</v>
      </c>
      <c r="E142" s="6">
        <v>45</v>
      </c>
      <c r="F142" s="6">
        <v>46.5</v>
      </c>
      <c r="G142" s="6">
        <v>179.5</v>
      </c>
      <c r="H142" s="6">
        <v>97</v>
      </c>
      <c r="I142" s="6">
        <v>29</v>
      </c>
      <c r="J142" s="6">
        <v>51</v>
      </c>
      <c r="K142" s="6"/>
      <c r="L142" s="6">
        <v>0</v>
      </c>
      <c r="M142" s="6">
        <f t="shared" si="11"/>
        <v>499</v>
      </c>
    </row>
    <row r="143" spans="1:13" x14ac:dyDescent="0.3">
      <c r="A143" s="6" t="s">
        <v>6</v>
      </c>
      <c r="B143" s="6">
        <v>0</v>
      </c>
      <c r="C143" s="6">
        <v>2</v>
      </c>
      <c r="D143" s="6">
        <v>49</v>
      </c>
      <c r="E143" s="6">
        <v>37</v>
      </c>
      <c r="F143" s="6">
        <v>49.5</v>
      </c>
      <c r="G143" s="6">
        <v>182</v>
      </c>
      <c r="H143" s="6">
        <v>95</v>
      </c>
      <c r="I143" s="6">
        <v>31</v>
      </c>
      <c r="J143" s="6">
        <v>52</v>
      </c>
      <c r="K143" s="6"/>
      <c r="L143" s="6">
        <v>0</v>
      </c>
      <c r="M143" s="6">
        <f t="shared" si="11"/>
        <v>497.5</v>
      </c>
    </row>
    <row r="144" spans="1:13" x14ac:dyDescent="0.3">
      <c r="A144" s="3" t="s">
        <v>9</v>
      </c>
      <c r="B144" s="6">
        <v>0</v>
      </c>
      <c r="C144" s="6"/>
      <c r="D144" s="6"/>
      <c r="E144" s="6"/>
      <c r="F144" s="6"/>
      <c r="G144" s="6"/>
      <c r="H144" s="6"/>
      <c r="I144" s="6"/>
      <c r="J144" s="6"/>
      <c r="K144" s="6"/>
      <c r="L144" s="6">
        <v>0</v>
      </c>
      <c r="M144" s="6">
        <f t="shared" si="11"/>
        <v>0</v>
      </c>
    </row>
    <row r="145" spans="1:13" x14ac:dyDescent="0.3">
      <c r="A145" s="6" t="s">
        <v>5</v>
      </c>
      <c r="B145" s="6">
        <v>0</v>
      </c>
      <c r="C145" s="6">
        <v>2</v>
      </c>
      <c r="D145" s="6">
        <v>46</v>
      </c>
      <c r="E145" s="6">
        <v>48</v>
      </c>
      <c r="F145" s="6">
        <v>25</v>
      </c>
      <c r="G145" s="6">
        <v>213</v>
      </c>
      <c r="H145" s="6">
        <v>130</v>
      </c>
      <c r="I145" s="6">
        <v>53</v>
      </c>
      <c r="J145" s="6">
        <v>58</v>
      </c>
      <c r="K145" s="6"/>
      <c r="L145" s="6">
        <v>0</v>
      </c>
      <c r="M145" s="6">
        <f t="shared" si="11"/>
        <v>575</v>
      </c>
    </row>
    <row r="146" spans="1:13" x14ac:dyDescent="0.3">
      <c r="A146" s="6" t="s">
        <v>6</v>
      </c>
      <c r="B146" s="6">
        <v>0</v>
      </c>
      <c r="C146" s="6">
        <v>2.8</v>
      </c>
      <c r="D146" s="6">
        <v>46.5</v>
      </c>
      <c r="E146" s="6">
        <v>36.5</v>
      </c>
      <c r="F146" s="6">
        <v>27.5</v>
      </c>
      <c r="G146" s="6">
        <v>189</v>
      </c>
      <c r="H146" s="6">
        <v>117</v>
      </c>
      <c r="I146" s="6">
        <v>66</v>
      </c>
      <c r="J146" s="6">
        <v>46</v>
      </c>
      <c r="K146" s="6"/>
      <c r="L146" s="6">
        <v>0</v>
      </c>
      <c r="M146" s="6">
        <f t="shared" si="11"/>
        <v>531.29999999999995</v>
      </c>
    </row>
    <row r="147" spans="1:13" x14ac:dyDescent="0.3">
      <c r="A147" s="3" t="s">
        <v>10</v>
      </c>
      <c r="B147" s="6">
        <v>0</v>
      </c>
      <c r="C147" s="6"/>
      <c r="D147" s="6"/>
      <c r="E147" s="6"/>
      <c r="F147" s="6"/>
      <c r="G147" s="6"/>
      <c r="H147" s="6"/>
      <c r="I147" s="6"/>
      <c r="J147" s="6"/>
      <c r="K147" s="6"/>
      <c r="L147" s="6">
        <v>0</v>
      </c>
      <c r="M147" s="6">
        <f t="shared" si="11"/>
        <v>0</v>
      </c>
    </row>
    <row r="148" spans="1:13" x14ac:dyDescent="0.3">
      <c r="A148" s="6" t="s">
        <v>5</v>
      </c>
      <c r="B148" s="6">
        <v>0</v>
      </c>
      <c r="C148" s="6">
        <v>2</v>
      </c>
      <c r="D148" s="6">
        <v>42</v>
      </c>
      <c r="E148" s="6">
        <v>48</v>
      </c>
      <c r="F148" s="6">
        <v>29</v>
      </c>
      <c r="G148" s="6">
        <v>192.5</v>
      </c>
      <c r="H148" s="6">
        <v>99</v>
      </c>
      <c r="I148" s="6">
        <v>33</v>
      </c>
      <c r="J148" s="6">
        <v>51</v>
      </c>
      <c r="K148" s="6"/>
      <c r="L148" s="6">
        <v>0</v>
      </c>
      <c r="M148" s="6">
        <f t="shared" si="11"/>
        <v>496.5</v>
      </c>
    </row>
    <row r="149" spans="1:13" x14ac:dyDescent="0.3">
      <c r="A149" s="6" t="s">
        <v>6</v>
      </c>
      <c r="B149" s="6">
        <v>0</v>
      </c>
      <c r="C149" s="6">
        <v>2.5</v>
      </c>
      <c r="D149" s="6">
        <v>48.5</v>
      </c>
      <c r="E149" s="6">
        <v>40</v>
      </c>
      <c r="F149" s="6">
        <v>41</v>
      </c>
      <c r="G149" s="6">
        <v>187</v>
      </c>
      <c r="H149" s="6">
        <v>115</v>
      </c>
      <c r="I149" s="6">
        <v>33</v>
      </c>
      <c r="J149" s="6">
        <v>54</v>
      </c>
      <c r="K149" s="6"/>
      <c r="L149" s="6">
        <v>0</v>
      </c>
      <c r="M149" s="6">
        <f t="shared" si="11"/>
        <v>521</v>
      </c>
    </row>
    <row r="150" spans="1:13" x14ac:dyDescent="0.3">
      <c r="A150" s="3" t="s">
        <v>11</v>
      </c>
      <c r="B150" s="6">
        <v>0</v>
      </c>
      <c r="C150" s="6"/>
      <c r="D150" s="6"/>
      <c r="E150" s="6"/>
      <c r="F150" s="6"/>
      <c r="G150" s="6"/>
      <c r="H150" s="6"/>
      <c r="I150" s="6"/>
      <c r="J150" s="6"/>
      <c r="K150" s="6"/>
      <c r="L150" s="6">
        <v>0</v>
      </c>
      <c r="M150" s="6">
        <f t="shared" si="11"/>
        <v>0</v>
      </c>
    </row>
    <row r="151" spans="1:13" x14ac:dyDescent="0.3">
      <c r="A151" s="6" t="s">
        <v>5</v>
      </c>
      <c r="B151" s="6">
        <v>0</v>
      </c>
      <c r="C151" s="6">
        <v>1</v>
      </c>
      <c r="D151" s="6">
        <v>51</v>
      </c>
      <c r="E151" s="6">
        <v>63</v>
      </c>
      <c r="F151" s="6">
        <v>24</v>
      </c>
      <c r="G151" s="6">
        <v>237</v>
      </c>
      <c r="H151" s="6">
        <v>144</v>
      </c>
      <c r="I151" s="6">
        <v>17</v>
      </c>
      <c r="J151" s="6">
        <v>38</v>
      </c>
      <c r="K151" s="6"/>
      <c r="L151" s="6">
        <v>0</v>
      </c>
      <c r="M151" s="6">
        <f t="shared" si="11"/>
        <v>575</v>
      </c>
    </row>
    <row r="152" spans="1:13" x14ac:dyDescent="0.3">
      <c r="A152" s="6" t="s">
        <v>6</v>
      </c>
      <c r="B152" s="6">
        <v>0</v>
      </c>
      <c r="C152" s="6">
        <v>1</v>
      </c>
      <c r="D152" s="6">
        <v>46.5</v>
      </c>
      <c r="E152" s="6">
        <v>56</v>
      </c>
      <c r="F152" s="6">
        <v>18</v>
      </c>
      <c r="G152" s="6">
        <v>214</v>
      </c>
      <c r="H152" s="6">
        <v>154</v>
      </c>
      <c r="I152" s="6">
        <v>17</v>
      </c>
      <c r="J152" s="6">
        <v>49</v>
      </c>
      <c r="K152" s="6"/>
      <c r="L152" s="6">
        <v>0</v>
      </c>
      <c r="M152" s="6">
        <f t="shared" si="11"/>
        <v>555.5</v>
      </c>
    </row>
    <row r="153" spans="1:13" x14ac:dyDescent="0.3">
      <c r="A153" s="3" t="s">
        <v>12</v>
      </c>
      <c r="B153" s="6">
        <v>0</v>
      </c>
      <c r="C153" s="6"/>
      <c r="D153" s="6"/>
      <c r="E153" s="6"/>
      <c r="F153" s="6"/>
      <c r="G153" s="6"/>
      <c r="H153" s="6"/>
      <c r="I153" s="6"/>
      <c r="J153" s="6"/>
      <c r="K153" s="6"/>
      <c r="L153" s="6">
        <v>0</v>
      </c>
      <c r="M153" s="6">
        <v>0</v>
      </c>
    </row>
    <row r="154" spans="1:13" x14ac:dyDescent="0.3">
      <c r="A154" s="6" t="s">
        <v>5</v>
      </c>
      <c r="B154" s="6">
        <v>0</v>
      </c>
      <c r="C154" s="6">
        <v>2</v>
      </c>
      <c r="D154" s="6">
        <v>41.8</v>
      </c>
      <c r="E154" s="6">
        <v>60</v>
      </c>
      <c r="F154" s="6">
        <v>18.5</v>
      </c>
      <c r="G154" s="6">
        <v>173</v>
      </c>
      <c r="H154" s="6">
        <v>112</v>
      </c>
      <c r="I154" s="6">
        <v>19</v>
      </c>
      <c r="J154" s="6">
        <v>61</v>
      </c>
      <c r="K154" s="6"/>
      <c r="L154" s="6">
        <v>0</v>
      </c>
      <c r="M154" s="6">
        <f t="shared" ref="M154:M159" si="12">L154+J154+I154+H154+G154+F154+E154+D154+C154+B154</f>
        <v>487.3</v>
      </c>
    </row>
    <row r="155" spans="1:13" x14ac:dyDescent="0.3">
      <c r="A155" s="6" t="s">
        <v>6</v>
      </c>
      <c r="B155" s="6">
        <v>0</v>
      </c>
      <c r="C155" s="6">
        <v>3</v>
      </c>
      <c r="D155" s="6">
        <v>29</v>
      </c>
      <c r="E155" s="6">
        <v>60.5</v>
      </c>
      <c r="F155" s="6">
        <v>22</v>
      </c>
      <c r="G155" s="6">
        <v>95</v>
      </c>
      <c r="H155" s="6">
        <v>119</v>
      </c>
      <c r="I155" s="6">
        <v>18</v>
      </c>
      <c r="J155" s="6">
        <v>45</v>
      </c>
      <c r="K155" s="6"/>
      <c r="L155" s="6">
        <v>0</v>
      </c>
      <c r="M155" s="6">
        <f t="shared" si="12"/>
        <v>391.5</v>
      </c>
    </row>
    <row r="156" spans="1:13" x14ac:dyDescent="0.3">
      <c r="A156" s="3" t="s">
        <v>13</v>
      </c>
      <c r="B156" s="6">
        <v>0</v>
      </c>
      <c r="C156" s="6"/>
      <c r="D156" s="6"/>
      <c r="E156" s="6"/>
      <c r="F156" s="6"/>
      <c r="G156" s="6"/>
      <c r="H156" s="6"/>
      <c r="I156" s="6"/>
      <c r="J156" s="6"/>
      <c r="K156" s="6"/>
      <c r="L156" s="6">
        <v>0</v>
      </c>
      <c r="M156" s="6">
        <f t="shared" si="12"/>
        <v>0</v>
      </c>
    </row>
    <row r="157" spans="1:13" x14ac:dyDescent="0.3">
      <c r="A157" s="6" t="s">
        <v>5</v>
      </c>
      <c r="B157" s="6">
        <v>0</v>
      </c>
      <c r="C157" s="6">
        <v>1</v>
      </c>
      <c r="D157" s="6">
        <v>43</v>
      </c>
      <c r="E157" s="6">
        <v>36</v>
      </c>
      <c r="F157" s="6">
        <v>26</v>
      </c>
      <c r="G157" s="6">
        <v>177</v>
      </c>
      <c r="H157" s="6">
        <v>131</v>
      </c>
      <c r="I157" s="6">
        <v>17</v>
      </c>
      <c r="J157" s="6">
        <v>45</v>
      </c>
      <c r="K157" s="6"/>
      <c r="L157" s="6">
        <v>0</v>
      </c>
      <c r="M157" s="6">
        <f t="shared" si="12"/>
        <v>476</v>
      </c>
    </row>
    <row r="158" spans="1:13" x14ac:dyDescent="0.3">
      <c r="A158" s="6" t="s">
        <v>6</v>
      </c>
      <c r="B158" s="6">
        <v>0</v>
      </c>
      <c r="C158" s="6">
        <v>1</v>
      </c>
      <c r="D158" s="6">
        <v>50</v>
      </c>
      <c r="E158" s="6">
        <v>37</v>
      </c>
      <c r="F158" s="6">
        <v>21.5</v>
      </c>
      <c r="G158" s="6">
        <v>173</v>
      </c>
      <c r="H158" s="6">
        <v>81</v>
      </c>
      <c r="I158" s="6">
        <v>14</v>
      </c>
      <c r="J158" s="6">
        <v>42</v>
      </c>
      <c r="K158" s="6"/>
      <c r="L158" s="6">
        <v>0</v>
      </c>
      <c r="M158" s="6">
        <f t="shared" si="12"/>
        <v>419.5</v>
      </c>
    </row>
    <row r="159" spans="1:13" ht="27.6" x14ac:dyDescent="0.3">
      <c r="A159" s="7" t="s">
        <v>14</v>
      </c>
      <c r="B159" s="8">
        <f t="shared" ref="B159:C159" si="13">B158+B157+B155+B154+B152+B151+B149+B148+B146+B145+B143+B142+B140+B139+B137+B136/16</f>
        <v>0</v>
      </c>
      <c r="C159" s="8">
        <f t="shared" si="13"/>
        <v>27.225000000000001</v>
      </c>
      <c r="D159" s="8">
        <f>D158+D157+D155+D154+D152+D151+D149+D148+D146+D145+D143+D142+D140+D139+D137+D136/16</f>
        <v>686.8</v>
      </c>
      <c r="E159" s="8">
        <f>E158+E157+E155+E154+E152+E151+E149+E148+E146+E145+E143+E142+E140+E139+E137+E136/16</f>
        <v>675.36249999999995</v>
      </c>
      <c r="F159" s="8">
        <f t="shared" ref="F159:L159" si="14">F158+F157+F155+F154+F152+F151+F149+F148+F146+F145+F143+F142+F140+F139+F137+F136/16</f>
        <v>457.375</v>
      </c>
      <c r="G159" s="8">
        <f t="shared" si="14"/>
        <v>2645.5625</v>
      </c>
      <c r="H159" s="8">
        <f t="shared" si="14"/>
        <v>1741.9375</v>
      </c>
      <c r="I159" s="8">
        <f t="shared" si="14"/>
        <v>481.5625</v>
      </c>
      <c r="J159" s="8">
        <f t="shared" si="14"/>
        <v>723.5</v>
      </c>
      <c r="K159" s="8"/>
      <c r="L159" s="8">
        <f t="shared" si="14"/>
        <v>0</v>
      </c>
      <c r="M159" s="8">
        <f t="shared" si="12"/>
        <v>7439.3250000000007</v>
      </c>
    </row>
    <row r="160" spans="1:13" x14ac:dyDescent="0.3">
      <c r="A160" s="2"/>
      <c r="B160" s="2"/>
      <c r="C160" s="2"/>
      <c r="D160" s="2"/>
      <c r="E160" s="2"/>
      <c r="F160" s="2"/>
      <c r="G160" s="2"/>
      <c r="H160" s="2"/>
      <c r="I160" s="2" t="s">
        <v>23</v>
      </c>
      <c r="J160" s="2"/>
      <c r="K160" s="2"/>
      <c r="L160" s="2"/>
      <c r="M160" s="9">
        <f>M159/16</f>
        <v>464.95781250000005</v>
      </c>
    </row>
    <row r="161" spans="1:13" x14ac:dyDescent="0.3">
      <c r="A161" s="1" t="s">
        <v>1</v>
      </c>
      <c r="B161" s="1"/>
      <c r="C161" s="1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x14ac:dyDescent="0.3">
      <c r="A163" s="1" t="s">
        <v>20</v>
      </c>
      <c r="B163" s="1"/>
      <c r="C163" s="1"/>
      <c r="D163" s="1"/>
      <c r="E163" s="1"/>
      <c r="F163" s="2"/>
      <c r="G163" s="2"/>
      <c r="H163" s="2"/>
      <c r="I163" s="2"/>
      <c r="J163" s="2"/>
      <c r="K163" s="2"/>
      <c r="L163" s="2"/>
      <c r="M163" s="2"/>
    </row>
    <row r="164" spans="1:13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x14ac:dyDescent="0.3">
      <c r="A165" s="3" t="s">
        <v>2</v>
      </c>
      <c r="B165" s="4">
        <v>43678</v>
      </c>
      <c r="C165" s="4">
        <v>43709</v>
      </c>
      <c r="D165" s="4">
        <v>43739</v>
      </c>
      <c r="E165" s="4">
        <v>43770</v>
      </c>
      <c r="F165" s="4">
        <v>43800</v>
      </c>
      <c r="G165" s="4">
        <v>43831</v>
      </c>
      <c r="H165" s="4">
        <v>43862</v>
      </c>
      <c r="I165" s="4">
        <v>43891</v>
      </c>
      <c r="J165" s="4">
        <v>43922</v>
      </c>
      <c r="K165" s="4"/>
      <c r="L165" s="4">
        <v>44044</v>
      </c>
      <c r="M165" s="5" t="s">
        <v>15</v>
      </c>
    </row>
    <row r="166" spans="1:13" x14ac:dyDescent="0.3">
      <c r="A166" s="3" t="s">
        <v>3</v>
      </c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</row>
    <row r="167" spans="1:13" x14ac:dyDescent="0.3">
      <c r="A167" s="3" t="s">
        <v>4</v>
      </c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</row>
    <row r="168" spans="1:13" x14ac:dyDescent="0.3">
      <c r="A168" s="6" t="s">
        <v>5</v>
      </c>
      <c r="B168" s="6">
        <v>0</v>
      </c>
      <c r="C168" s="6">
        <v>2</v>
      </c>
      <c r="D168" s="6">
        <v>21</v>
      </c>
      <c r="E168" s="6">
        <v>122</v>
      </c>
      <c r="F168" s="6">
        <v>205</v>
      </c>
      <c r="G168" s="6">
        <v>98</v>
      </c>
      <c r="H168" s="6">
        <v>81</v>
      </c>
      <c r="I168" s="6">
        <v>23</v>
      </c>
      <c r="J168" s="6">
        <v>122</v>
      </c>
      <c r="K168" s="6"/>
      <c r="L168" s="6">
        <v>0</v>
      </c>
      <c r="M168" s="6">
        <f>L168+J168+I168+H168+G168+F168+E168+D168+C168+B168</f>
        <v>674</v>
      </c>
    </row>
    <row r="169" spans="1:13" x14ac:dyDescent="0.3">
      <c r="A169" s="6" t="s">
        <v>6</v>
      </c>
      <c r="B169" s="6">
        <v>0</v>
      </c>
      <c r="C169" s="6">
        <v>2.5</v>
      </c>
      <c r="D169" s="6">
        <v>9</v>
      </c>
      <c r="E169" s="6">
        <v>111</v>
      </c>
      <c r="F169" s="6">
        <v>194</v>
      </c>
      <c r="G169" s="6">
        <v>108</v>
      </c>
      <c r="H169" s="6">
        <v>64</v>
      </c>
      <c r="I169" s="6">
        <v>31</v>
      </c>
      <c r="J169" s="6">
        <v>120</v>
      </c>
      <c r="K169" s="6"/>
      <c r="L169" s="6">
        <v>0</v>
      </c>
      <c r="M169" s="6">
        <f>L169+J169+I169+H169+G169+F169+E169+D169+C169+B169</f>
        <v>639.5</v>
      </c>
    </row>
    <row r="170" spans="1:13" x14ac:dyDescent="0.3">
      <c r="A170" s="3" t="s">
        <v>7</v>
      </c>
      <c r="B170" s="6">
        <v>0</v>
      </c>
      <c r="C170" s="6"/>
      <c r="D170" s="6"/>
      <c r="E170" s="6"/>
      <c r="F170" s="6"/>
      <c r="G170" s="6"/>
      <c r="H170" s="6"/>
      <c r="I170" s="6"/>
      <c r="J170" s="6"/>
      <c r="K170" s="6"/>
      <c r="L170" s="6">
        <v>0</v>
      </c>
      <c r="M170" s="6"/>
    </row>
    <row r="171" spans="1:13" x14ac:dyDescent="0.3">
      <c r="A171" s="6" t="s">
        <v>5</v>
      </c>
      <c r="B171" s="6">
        <v>0</v>
      </c>
      <c r="C171" s="6">
        <v>3</v>
      </c>
      <c r="D171" s="6">
        <v>20</v>
      </c>
      <c r="E171" s="6">
        <v>99.2</v>
      </c>
      <c r="F171" s="6">
        <v>193</v>
      </c>
      <c r="G171" s="6">
        <v>106</v>
      </c>
      <c r="H171" s="6">
        <v>48</v>
      </c>
      <c r="I171" s="6">
        <v>19</v>
      </c>
      <c r="J171" s="6">
        <v>120</v>
      </c>
      <c r="K171" s="6"/>
      <c r="L171" s="6">
        <v>0</v>
      </c>
      <c r="M171" s="6">
        <f t="shared" ref="M171:M184" si="15">L171+J171+I171+H171+G171+F171+E171+D171+C171+B171</f>
        <v>608.20000000000005</v>
      </c>
    </row>
    <row r="172" spans="1:13" x14ac:dyDescent="0.3">
      <c r="A172" s="6" t="s">
        <v>6</v>
      </c>
      <c r="B172" s="6">
        <v>0</v>
      </c>
      <c r="C172" s="6">
        <v>2</v>
      </c>
      <c r="D172" s="6">
        <v>27</v>
      </c>
      <c r="E172" s="6">
        <v>82</v>
      </c>
      <c r="F172" s="6">
        <v>202</v>
      </c>
      <c r="G172" s="6">
        <v>109</v>
      </c>
      <c r="H172" s="6">
        <v>47.5</v>
      </c>
      <c r="I172" s="6">
        <v>21</v>
      </c>
      <c r="J172" s="6">
        <v>122</v>
      </c>
      <c r="K172" s="6"/>
      <c r="L172" s="6">
        <v>0</v>
      </c>
      <c r="M172" s="6">
        <f t="shared" si="15"/>
        <v>612.5</v>
      </c>
    </row>
    <row r="173" spans="1:13" x14ac:dyDescent="0.3">
      <c r="A173" s="3" t="s">
        <v>8</v>
      </c>
      <c r="B173" s="6">
        <v>0</v>
      </c>
      <c r="C173" s="6"/>
      <c r="D173" s="6"/>
      <c r="E173" s="6"/>
      <c r="F173" s="6"/>
      <c r="G173" s="6"/>
      <c r="H173" s="6"/>
      <c r="I173" s="6"/>
      <c r="J173" s="6"/>
      <c r="K173" s="6"/>
      <c r="L173" s="6">
        <v>0</v>
      </c>
      <c r="M173" s="6">
        <f t="shared" si="15"/>
        <v>0</v>
      </c>
    </row>
    <row r="174" spans="1:13" x14ac:dyDescent="0.3">
      <c r="A174" s="6" t="s">
        <v>5</v>
      </c>
      <c r="B174" s="6">
        <v>0</v>
      </c>
      <c r="C174" s="6">
        <v>2.2000000000000002</v>
      </c>
      <c r="D174" s="6">
        <v>21</v>
      </c>
      <c r="E174" s="6">
        <v>111</v>
      </c>
      <c r="F174" s="6">
        <v>199</v>
      </c>
      <c r="G174" s="6">
        <v>101</v>
      </c>
      <c r="H174" s="6">
        <v>70</v>
      </c>
      <c r="I174" s="6">
        <v>21</v>
      </c>
      <c r="J174" s="6">
        <v>124</v>
      </c>
      <c r="K174" s="6"/>
      <c r="L174" s="6">
        <v>0</v>
      </c>
      <c r="M174" s="6">
        <f t="shared" si="15"/>
        <v>649.20000000000005</v>
      </c>
    </row>
    <row r="175" spans="1:13" x14ac:dyDescent="0.3">
      <c r="A175" s="6" t="s">
        <v>6</v>
      </c>
      <c r="B175" s="6">
        <v>0</v>
      </c>
      <c r="C175" s="6">
        <v>2</v>
      </c>
      <c r="D175" s="6">
        <v>4</v>
      </c>
      <c r="E175" s="6">
        <v>118</v>
      </c>
      <c r="F175" s="6">
        <v>209</v>
      </c>
      <c r="G175" s="6">
        <v>102</v>
      </c>
      <c r="H175" s="6">
        <v>65</v>
      </c>
      <c r="I175" s="6">
        <v>21</v>
      </c>
      <c r="J175" s="6">
        <v>121</v>
      </c>
      <c r="K175" s="6"/>
      <c r="L175" s="6">
        <v>0</v>
      </c>
      <c r="M175" s="6">
        <f t="shared" si="15"/>
        <v>642</v>
      </c>
    </row>
    <row r="176" spans="1:13" x14ac:dyDescent="0.3">
      <c r="A176" s="3" t="s">
        <v>9</v>
      </c>
      <c r="B176" s="6">
        <v>0</v>
      </c>
      <c r="C176" s="6"/>
      <c r="D176" s="6"/>
      <c r="E176" s="6"/>
      <c r="F176" s="6"/>
      <c r="G176" s="6"/>
      <c r="H176" s="6"/>
      <c r="I176" s="6"/>
      <c r="J176" s="6"/>
      <c r="K176" s="6"/>
      <c r="L176" s="6">
        <v>0</v>
      </c>
      <c r="M176" s="6">
        <f t="shared" si="15"/>
        <v>0</v>
      </c>
    </row>
    <row r="177" spans="1:13" x14ac:dyDescent="0.3">
      <c r="A177" s="6" t="s">
        <v>5</v>
      </c>
      <c r="B177" s="6">
        <v>0</v>
      </c>
      <c r="C177" s="6">
        <v>5</v>
      </c>
      <c r="D177" s="6">
        <v>22</v>
      </c>
      <c r="E177" s="6">
        <v>103</v>
      </c>
      <c r="F177" s="6">
        <v>193</v>
      </c>
      <c r="G177" s="6">
        <v>103</v>
      </c>
      <c r="H177" s="6">
        <v>50</v>
      </c>
      <c r="I177" s="6">
        <v>18</v>
      </c>
      <c r="J177" s="6">
        <v>138</v>
      </c>
      <c r="K177" s="6"/>
      <c r="L177" s="6">
        <v>0</v>
      </c>
      <c r="M177" s="6">
        <f t="shared" si="15"/>
        <v>632</v>
      </c>
    </row>
    <row r="178" spans="1:13" x14ac:dyDescent="0.3">
      <c r="A178" s="6" t="s">
        <v>6</v>
      </c>
      <c r="B178" s="6">
        <v>0</v>
      </c>
      <c r="C178" s="6">
        <v>3</v>
      </c>
      <c r="D178" s="6">
        <v>29</v>
      </c>
      <c r="E178" s="6">
        <v>110</v>
      </c>
      <c r="F178" s="6">
        <v>181</v>
      </c>
      <c r="G178" s="6">
        <v>110</v>
      </c>
      <c r="H178" s="6">
        <v>52</v>
      </c>
      <c r="I178" s="6">
        <v>18</v>
      </c>
      <c r="J178" s="6">
        <v>132</v>
      </c>
      <c r="K178" s="6"/>
      <c r="L178" s="6">
        <v>0</v>
      </c>
      <c r="M178" s="6">
        <f t="shared" si="15"/>
        <v>635</v>
      </c>
    </row>
    <row r="179" spans="1:13" x14ac:dyDescent="0.3">
      <c r="A179" s="3" t="s">
        <v>10</v>
      </c>
      <c r="B179" s="6">
        <v>0</v>
      </c>
      <c r="C179" s="6"/>
      <c r="D179" s="6"/>
      <c r="E179" s="6"/>
      <c r="F179" s="6"/>
      <c r="G179" s="6"/>
      <c r="H179" s="6"/>
      <c r="I179" s="6"/>
      <c r="J179" s="6"/>
      <c r="K179" s="6"/>
      <c r="L179" s="6">
        <v>0</v>
      </c>
      <c r="M179" s="6">
        <f t="shared" si="15"/>
        <v>0</v>
      </c>
    </row>
    <row r="180" spans="1:13" x14ac:dyDescent="0.3">
      <c r="A180" s="6" t="s">
        <v>5</v>
      </c>
      <c r="B180" s="6">
        <v>0</v>
      </c>
      <c r="C180" s="6">
        <v>2</v>
      </c>
      <c r="D180" s="6">
        <v>23</v>
      </c>
      <c r="E180" s="6">
        <v>110</v>
      </c>
      <c r="F180" s="6">
        <v>204</v>
      </c>
      <c r="G180" s="6">
        <v>108</v>
      </c>
      <c r="H180" s="6">
        <v>61</v>
      </c>
      <c r="I180" s="6">
        <v>15</v>
      </c>
      <c r="J180" s="6">
        <v>120</v>
      </c>
      <c r="K180" s="6"/>
      <c r="L180" s="6">
        <v>0</v>
      </c>
      <c r="M180" s="6">
        <f t="shared" si="15"/>
        <v>643</v>
      </c>
    </row>
    <row r="181" spans="1:13" x14ac:dyDescent="0.3">
      <c r="A181" s="6" t="s">
        <v>6</v>
      </c>
      <c r="B181" s="6">
        <v>0</v>
      </c>
      <c r="C181" s="6">
        <v>2</v>
      </c>
      <c r="D181" s="6">
        <v>22</v>
      </c>
      <c r="E181" s="6">
        <v>131</v>
      </c>
      <c r="F181" s="6">
        <v>159</v>
      </c>
      <c r="G181" s="6">
        <v>111</v>
      </c>
      <c r="H181" s="6">
        <v>69</v>
      </c>
      <c r="I181" s="6">
        <v>19</v>
      </c>
      <c r="J181" s="6">
        <v>134</v>
      </c>
      <c r="K181" s="6"/>
      <c r="L181" s="6">
        <v>0</v>
      </c>
      <c r="M181" s="6">
        <f t="shared" si="15"/>
        <v>647</v>
      </c>
    </row>
    <row r="182" spans="1:13" x14ac:dyDescent="0.3">
      <c r="A182" s="3" t="s">
        <v>11</v>
      </c>
      <c r="B182" s="6">
        <v>0</v>
      </c>
      <c r="C182" s="6"/>
      <c r="D182" s="6"/>
      <c r="E182" s="6"/>
      <c r="F182" s="6"/>
      <c r="G182" s="6"/>
      <c r="H182" s="6"/>
      <c r="I182" s="6"/>
      <c r="J182" s="6"/>
      <c r="K182" s="6"/>
      <c r="L182" s="6">
        <v>0</v>
      </c>
      <c r="M182" s="6">
        <f t="shared" si="15"/>
        <v>0</v>
      </c>
    </row>
    <row r="183" spans="1:13" x14ac:dyDescent="0.3">
      <c r="A183" s="6" t="s">
        <v>5</v>
      </c>
      <c r="B183" s="6">
        <v>0</v>
      </c>
      <c r="C183" s="6">
        <v>5</v>
      </c>
      <c r="D183" s="6">
        <v>18</v>
      </c>
      <c r="E183" s="6">
        <v>77</v>
      </c>
      <c r="F183" s="6">
        <v>217</v>
      </c>
      <c r="G183" s="6">
        <v>112</v>
      </c>
      <c r="H183" s="6">
        <v>40</v>
      </c>
      <c r="I183" s="6">
        <v>10</v>
      </c>
      <c r="J183" s="6">
        <v>100</v>
      </c>
      <c r="K183" s="6"/>
      <c r="L183" s="6">
        <v>0</v>
      </c>
      <c r="M183" s="6">
        <f t="shared" si="15"/>
        <v>579</v>
      </c>
    </row>
    <row r="184" spans="1:13" x14ac:dyDescent="0.3">
      <c r="A184" s="6" t="s">
        <v>6</v>
      </c>
      <c r="B184" s="6">
        <v>0</v>
      </c>
      <c r="C184" s="6">
        <v>5</v>
      </c>
      <c r="D184" s="6">
        <v>20</v>
      </c>
      <c r="E184" s="6">
        <v>74.5</v>
      </c>
      <c r="F184" s="6">
        <v>225</v>
      </c>
      <c r="G184" s="6">
        <v>121</v>
      </c>
      <c r="H184" s="6">
        <v>40</v>
      </c>
      <c r="I184" s="6">
        <v>10</v>
      </c>
      <c r="J184" s="6">
        <v>120</v>
      </c>
      <c r="K184" s="6"/>
      <c r="L184" s="6">
        <v>0</v>
      </c>
      <c r="M184" s="6">
        <f t="shared" si="15"/>
        <v>615.5</v>
      </c>
    </row>
    <row r="185" spans="1:13" x14ac:dyDescent="0.3">
      <c r="A185" s="3" t="s">
        <v>12</v>
      </c>
      <c r="B185" s="6">
        <v>0</v>
      </c>
      <c r="C185" s="6"/>
      <c r="D185" s="6"/>
      <c r="E185" s="6"/>
      <c r="F185" s="6"/>
      <c r="G185" s="6"/>
      <c r="H185" s="6"/>
      <c r="I185" s="6"/>
      <c r="J185" s="6"/>
      <c r="K185" s="6"/>
      <c r="L185" s="6">
        <v>0</v>
      </c>
      <c r="M185" s="6">
        <v>0</v>
      </c>
    </row>
    <row r="186" spans="1:13" x14ac:dyDescent="0.3">
      <c r="A186" s="6" t="s">
        <v>5</v>
      </c>
      <c r="B186" s="6">
        <v>0</v>
      </c>
      <c r="C186" s="6">
        <v>2</v>
      </c>
      <c r="D186" s="6">
        <v>21</v>
      </c>
      <c r="E186" s="6">
        <v>82.5</v>
      </c>
      <c r="F186" s="6">
        <v>195</v>
      </c>
      <c r="G186" s="6">
        <v>93</v>
      </c>
      <c r="H186" s="6">
        <v>40</v>
      </c>
      <c r="I186" s="6">
        <v>10</v>
      </c>
      <c r="J186" s="6">
        <v>125</v>
      </c>
      <c r="K186" s="6"/>
      <c r="L186" s="6">
        <v>0</v>
      </c>
      <c r="M186" s="6">
        <f t="shared" ref="M186:M191" si="16">L186+J186+I186+H186+G186+F186+E186+D186+C186+B186</f>
        <v>568.5</v>
      </c>
    </row>
    <row r="187" spans="1:13" x14ac:dyDescent="0.3">
      <c r="A187" s="6" t="s">
        <v>6</v>
      </c>
      <c r="B187" s="6">
        <v>0</v>
      </c>
      <c r="C187" s="6">
        <v>2</v>
      </c>
      <c r="D187" s="6">
        <v>14</v>
      </c>
      <c r="E187" s="6">
        <v>82.5</v>
      </c>
      <c r="F187" s="6">
        <v>168</v>
      </c>
      <c r="G187" s="6">
        <v>99</v>
      </c>
      <c r="H187" s="6">
        <v>44</v>
      </c>
      <c r="I187" s="6">
        <v>19</v>
      </c>
      <c r="J187" s="6">
        <v>127</v>
      </c>
      <c r="K187" s="6"/>
      <c r="L187" s="6">
        <v>0</v>
      </c>
      <c r="M187" s="6">
        <f t="shared" si="16"/>
        <v>555.5</v>
      </c>
    </row>
    <row r="188" spans="1:13" x14ac:dyDescent="0.3">
      <c r="A188" s="3" t="s">
        <v>13</v>
      </c>
      <c r="B188" s="6">
        <v>0</v>
      </c>
      <c r="C188" s="6"/>
      <c r="D188" s="6"/>
      <c r="E188" s="6"/>
      <c r="F188" s="6"/>
      <c r="G188" s="6"/>
      <c r="H188" s="6"/>
      <c r="I188" s="6"/>
      <c r="J188" s="6"/>
      <c r="K188" s="6"/>
      <c r="L188" s="6">
        <v>0</v>
      </c>
      <c r="M188" s="6">
        <f t="shared" si="16"/>
        <v>0</v>
      </c>
    </row>
    <row r="189" spans="1:13" x14ac:dyDescent="0.3">
      <c r="A189" s="6" t="s">
        <v>5</v>
      </c>
      <c r="B189" s="6">
        <v>0</v>
      </c>
      <c r="C189" s="6">
        <v>3</v>
      </c>
      <c r="D189" s="6">
        <v>11</v>
      </c>
      <c r="E189" s="6">
        <v>83</v>
      </c>
      <c r="F189" s="6">
        <v>211</v>
      </c>
      <c r="G189" s="6">
        <v>103</v>
      </c>
      <c r="H189" s="6">
        <v>46</v>
      </c>
      <c r="I189" s="6">
        <v>11</v>
      </c>
      <c r="J189" s="6">
        <v>137</v>
      </c>
      <c r="K189" s="6"/>
      <c r="L189" s="6">
        <v>0</v>
      </c>
      <c r="M189" s="6">
        <f t="shared" si="16"/>
        <v>605</v>
      </c>
    </row>
    <row r="190" spans="1:13" x14ac:dyDescent="0.3">
      <c r="A190" s="6" t="s">
        <v>6</v>
      </c>
      <c r="B190" s="6">
        <v>0</v>
      </c>
      <c r="C190" s="6">
        <v>2</v>
      </c>
      <c r="D190" s="6">
        <v>11</v>
      </c>
      <c r="E190" s="6">
        <v>73</v>
      </c>
      <c r="F190" s="6">
        <v>210</v>
      </c>
      <c r="G190" s="6">
        <v>101</v>
      </c>
      <c r="H190" s="6">
        <v>45</v>
      </c>
      <c r="I190" s="6">
        <v>12</v>
      </c>
      <c r="J190" s="6">
        <v>133</v>
      </c>
      <c r="K190" s="6"/>
      <c r="L190" s="6">
        <v>0</v>
      </c>
      <c r="M190" s="6">
        <f t="shared" si="16"/>
        <v>587</v>
      </c>
    </row>
    <row r="191" spans="1:13" ht="27.6" x14ac:dyDescent="0.3">
      <c r="A191" s="7" t="s">
        <v>14</v>
      </c>
      <c r="B191" s="8">
        <f t="shared" ref="B191:C191" si="17">B190+B189+B187+B186+B184+B183+B181+B180+B178+B177+B175+B174+B172+B171+B169+B168/16</f>
        <v>0</v>
      </c>
      <c r="C191" s="8">
        <f t="shared" si="17"/>
        <v>42.825000000000003</v>
      </c>
      <c r="D191" s="8">
        <f>D190+D189+D187+D186+D184+D183+D181+D180+D178+D177+D175+D174+D172+D171+D169+D168/16</f>
        <v>273.3125</v>
      </c>
      <c r="E191" s="8">
        <f>E190+E189+E187+E186+E184+E183+E181+E180+E178+E177+E175+E174+E172+E171+E169+E168/16</f>
        <v>1455.325</v>
      </c>
      <c r="F191" s="8">
        <f t="shared" ref="F191:L191" si="18">F190+F189+F187+F186+F184+F183+F181+F180+F178+F177+F175+F174+F172+F171+F169+F168/16</f>
        <v>2972.8125</v>
      </c>
      <c r="G191" s="8">
        <f t="shared" si="18"/>
        <v>1593.125</v>
      </c>
      <c r="H191" s="8">
        <f t="shared" si="18"/>
        <v>786.5625</v>
      </c>
      <c r="I191" s="8">
        <f t="shared" si="18"/>
        <v>256.4375</v>
      </c>
      <c r="J191" s="8">
        <f t="shared" si="18"/>
        <v>1880.625</v>
      </c>
      <c r="K191" s="8"/>
      <c r="L191" s="8">
        <f t="shared" si="18"/>
        <v>0</v>
      </c>
      <c r="M191" s="8">
        <f t="shared" si="16"/>
        <v>9261.0250000000015</v>
      </c>
    </row>
    <row r="192" spans="1:13" x14ac:dyDescent="0.3">
      <c r="A192" s="2"/>
      <c r="B192" s="2"/>
      <c r="C192" s="2"/>
      <c r="D192" s="2"/>
      <c r="E192" s="2"/>
      <c r="F192" s="2"/>
      <c r="G192" s="2"/>
      <c r="H192" s="2"/>
      <c r="I192" s="2" t="s">
        <v>23</v>
      </c>
      <c r="J192" s="2"/>
      <c r="K192" s="2"/>
      <c r="L192" s="2"/>
      <c r="M192" s="9">
        <f>M191/16</f>
        <v>578.81406250000009</v>
      </c>
    </row>
    <row r="193" spans="1:13" x14ac:dyDescent="0.3">
      <c r="A193" s="1" t="s">
        <v>1</v>
      </c>
      <c r="B193" s="1"/>
      <c r="C193" s="1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x14ac:dyDescent="0.3">
      <c r="A195" s="1" t="s">
        <v>21</v>
      </c>
      <c r="B195" s="1"/>
      <c r="C195" s="1"/>
      <c r="D195" s="1"/>
      <c r="E195" s="1"/>
      <c r="F195" s="2"/>
      <c r="G195" s="2"/>
      <c r="H195" s="2"/>
      <c r="I195" s="2"/>
      <c r="J195" s="2"/>
      <c r="K195" s="2"/>
      <c r="L195" s="2"/>
      <c r="M195" s="2"/>
    </row>
    <row r="196" spans="1:13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x14ac:dyDescent="0.3">
      <c r="A197" s="3" t="s">
        <v>2</v>
      </c>
      <c r="B197" s="4">
        <v>44044</v>
      </c>
      <c r="C197" s="4">
        <v>44075</v>
      </c>
      <c r="D197" s="4">
        <v>44105</v>
      </c>
      <c r="E197" s="4">
        <v>44136</v>
      </c>
      <c r="F197" s="4">
        <v>44166</v>
      </c>
      <c r="G197" s="4">
        <v>44197</v>
      </c>
      <c r="H197" s="4">
        <v>44228</v>
      </c>
      <c r="I197" s="4">
        <v>44256</v>
      </c>
      <c r="J197" s="4">
        <v>44287</v>
      </c>
      <c r="K197" s="4"/>
      <c r="L197" s="4">
        <v>44409</v>
      </c>
      <c r="M197" s="5" t="s">
        <v>15</v>
      </c>
    </row>
    <row r="198" spans="1:13" x14ac:dyDescent="0.3">
      <c r="A198" s="3" t="s">
        <v>3</v>
      </c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</row>
    <row r="199" spans="1:13" x14ac:dyDescent="0.3">
      <c r="A199" s="3" t="s">
        <v>4</v>
      </c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</row>
    <row r="200" spans="1:13" x14ac:dyDescent="0.3">
      <c r="A200" s="6" t="s">
        <v>5</v>
      </c>
      <c r="B200" s="6">
        <v>0</v>
      </c>
      <c r="C200" s="6">
        <v>0</v>
      </c>
      <c r="D200" s="6">
        <v>32</v>
      </c>
      <c r="E200" s="6">
        <v>112</v>
      </c>
      <c r="F200" s="6">
        <v>48</v>
      </c>
      <c r="G200" s="6">
        <v>73</v>
      </c>
      <c r="H200" s="6">
        <v>187</v>
      </c>
      <c r="I200" s="6">
        <v>34</v>
      </c>
      <c r="J200" s="6">
        <v>44</v>
      </c>
      <c r="K200" s="6"/>
      <c r="L200" s="6">
        <v>0</v>
      </c>
      <c r="M200" s="6">
        <f>L200+J200+I200+H200+G200+F200+E200+D200+C200+B200</f>
        <v>530</v>
      </c>
    </row>
    <row r="201" spans="1:13" x14ac:dyDescent="0.3">
      <c r="A201" s="6" t="s">
        <v>6</v>
      </c>
      <c r="B201" s="6">
        <v>0</v>
      </c>
      <c r="C201" s="6">
        <v>0</v>
      </c>
      <c r="D201" s="6">
        <v>31</v>
      </c>
      <c r="E201" s="6">
        <v>107</v>
      </c>
      <c r="F201" s="6">
        <v>44</v>
      </c>
      <c r="G201" s="6">
        <v>82</v>
      </c>
      <c r="H201" s="6">
        <v>186</v>
      </c>
      <c r="I201" s="6">
        <v>34</v>
      </c>
      <c r="J201" s="6">
        <v>39</v>
      </c>
      <c r="K201" s="6"/>
      <c r="L201" s="6">
        <v>0</v>
      </c>
      <c r="M201" s="6">
        <f>L201+J201+I201+H201+G201+F201+E201+D201+C201+B201</f>
        <v>523</v>
      </c>
    </row>
    <row r="202" spans="1:13" x14ac:dyDescent="0.3">
      <c r="A202" s="3" t="s">
        <v>7</v>
      </c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</row>
    <row r="203" spans="1:13" x14ac:dyDescent="0.3">
      <c r="A203" s="6" t="s">
        <v>5</v>
      </c>
      <c r="B203" s="6">
        <v>0</v>
      </c>
      <c r="C203" s="6">
        <v>0</v>
      </c>
      <c r="D203" s="6">
        <v>25</v>
      </c>
      <c r="E203" s="6">
        <v>118</v>
      </c>
      <c r="F203" s="6">
        <v>54</v>
      </c>
      <c r="G203" s="6">
        <v>81</v>
      </c>
      <c r="H203" s="6">
        <v>134</v>
      </c>
      <c r="I203" s="6">
        <v>38</v>
      </c>
      <c r="J203" s="6">
        <v>39</v>
      </c>
      <c r="K203" s="6"/>
      <c r="L203" s="6">
        <v>0</v>
      </c>
      <c r="M203" s="6">
        <f t="shared" ref="M203:M216" si="19">L203+J203+I203+H203+G203+F203+E203+D203+C203+B203</f>
        <v>489</v>
      </c>
    </row>
    <row r="204" spans="1:13" x14ac:dyDescent="0.3">
      <c r="A204" s="6" t="s">
        <v>6</v>
      </c>
      <c r="B204" s="6">
        <v>0</v>
      </c>
      <c r="C204" s="6">
        <v>0</v>
      </c>
      <c r="D204" s="6">
        <v>23</v>
      </c>
      <c r="E204" s="6">
        <v>107.5</v>
      </c>
      <c r="F204" s="6">
        <v>50</v>
      </c>
      <c r="G204" s="6">
        <v>85</v>
      </c>
      <c r="H204" s="6">
        <v>106</v>
      </c>
      <c r="I204" s="6">
        <v>54</v>
      </c>
      <c r="J204" s="6">
        <v>32</v>
      </c>
      <c r="K204" s="6"/>
      <c r="L204" s="6">
        <v>0</v>
      </c>
      <c r="M204" s="6">
        <f t="shared" si="19"/>
        <v>457.5</v>
      </c>
    </row>
    <row r="205" spans="1:13" x14ac:dyDescent="0.3">
      <c r="A205" s="3" t="s">
        <v>8</v>
      </c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</row>
    <row r="206" spans="1:13" x14ac:dyDescent="0.3">
      <c r="A206" s="6" t="s">
        <v>5</v>
      </c>
      <c r="B206" s="6">
        <v>0</v>
      </c>
      <c r="C206" s="6">
        <v>0</v>
      </c>
      <c r="D206" s="6">
        <v>25</v>
      </c>
      <c r="E206" s="6">
        <v>117</v>
      </c>
      <c r="F206" s="6">
        <v>39</v>
      </c>
      <c r="G206" s="6">
        <v>71.5</v>
      </c>
      <c r="H206" s="6">
        <v>147</v>
      </c>
      <c r="I206" s="6">
        <v>31.5</v>
      </c>
      <c r="J206" s="6">
        <v>41</v>
      </c>
      <c r="K206" s="6"/>
      <c r="L206" s="6">
        <v>0</v>
      </c>
      <c r="M206" s="6">
        <f t="shared" si="19"/>
        <v>472</v>
      </c>
    </row>
    <row r="207" spans="1:13" x14ac:dyDescent="0.3">
      <c r="A207" s="6" t="s">
        <v>6</v>
      </c>
      <c r="B207" s="6">
        <v>0</v>
      </c>
      <c r="C207" s="6">
        <v>0</v>
      </c>
      <c r="D207" s="6">
        <v>28</v>
      </c>
      <c r="E207" s="6">
        <v>117</v>
      </c>
      <c r="F207" s="6">
        <v>40</v>
      </c>
      <c r="G207" s="6">
        <v>87</v>
      </c>
      <c r="H207" s="6">
        <v>175</v>
      </c>
      <c r="I207" s="6">
        <v>34</v>
      </c>
      <c r="J207" s="6">
        <v>39</v>
      </c>
      <c r="K207" s="6"/>
      <c r="L207" s="6">
        <v>0</v>
      </c>
      <c r="M207" s="6">
        <f t="shared" si="19"/>
        <v>520</v>
      </c>
    </row>
    <row r="208" spans="1:13" x14ac:dyDescent="0.3">
      <c r="A208" s="3" t="s">
        <v>9</v>
      </c>
      <c r="B208" s="6">
        <v>0</v>
      </c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</row>
    <row r="209" spans="1:13" x14ac:dyDescent="0.3">
      <c r="A209" s="6" t="s">
        <v>5</v>
      </c>
      <c r="B209" s="6">
        <v>0</v>
      </c>
      <c r="C209" s="6">
        <v>0</v>
      </c>
      <c r="D209" s="6">
        <v>35</v>
      </c>
      <c r="E209" s="6">
        <v>115</v>
      </c>
      <c r="F209" s="6">
        <v>52</v>
      </c>
      <c r="G209" s="6">
        <v>102</v>
      </c>
      <c r="H209" s="6">
        <v>109</v>
      </c>
      <c r="I209" s="6">
        <v>41</v>
      </c>
      <c r="J209" s="6">
        <v>33</v>
      </c>
      <c r="K209" s="6"/>
      <c r="L209" s="6">
        <v>0</v>
      </c>
      <c r="M209" s="6">
        <f t="shared" si="19"/>
        <v>487</v>
      </c>
    </row>
    <row r="210" spans="1:13" x14ac:dyDescent="0.3">
      <c r="A210" s="6" t="s">
        <v>6</v>
      </c>
      <c r="B210" s="6">
        <v>0</v>
      </c>
      <c r="C210" s="6">
        <v>0</v>
      </c>
      <c r="D210" s="6">
        <v>29</v>
      </c>
      <c r="E210" s="6">
        <v>109</v>
      </c>
      <c r="F210" s="6">
        <v>53</v>
      </c>
      <c r="G210" s="6">
        <v>94</v>
      </c>
      <c r="H210" s="6">
        <v>108</v>
      </c>
      <c r="I210" s="6">
        <v>39</v>
      </c>
      <c r="J210" s="6">
        <v>33</v>
      </c>
      <c r="K210" s="6"/>
      <c r="L210" s="6">
        <v>0</v>
      </c>
      <c r="M210" s="6">
        <f t="shared" si="19"/>
        <v>465</v>
      </c>
    </row>
    <row r="211" spans="1:13" x14ac:dyDescent="0.3">
      <c r="A211" s="3" t="s">
        <v>10</v>
      </c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</row>
    <row r="212" spans="1:13" x14ac:dyDescent="0.3">
      <c r="A212" s="6" t="s">
        <v>5</v>
      </c>
      <c r="B212" s="6">
        <v>0</v>
      </c>
      <c r="C212" s="6">
        <v>0</v>
      </c>
      <c r="D212" s="6">
        <v>31</v>
      </c>
      <c r="E212" s="6">
        <v>104</v>
      </c>
      <c r="F212" s="6">
        <v>37</v>
      </c>
      <c r="G212" s="6">
        <v>117</v>
      </c>
      <c r="H212" s="6">
        <v>103</v>
      </c>
      <c r="I212" s="6">
        <v>48</v>
      </c>
      <c r="J212" s="6">
        <v>34</v>
      </c>
      <c r="K212" s="6"/>
      <c r="L212" s="6">
        <v>0</v>
      </c>
      <c r="M212" s="6">
        <f t="shared" si="19"/>
        <v>474</v>
      </c>
    </row>
    <row r="213" spans="1:13" x14ac:dyDescent="0.3">
      <c r="A213" s="6" t="s">
        <v>6</v>
      </c>
      <c r="B213" s="6">
        <v>0</v>
      </c>
      <c r="C213" s="6">
        <v>0</v>
      </c>
      <c r="D213" s="6">
        <v>26</v>
      </c>
      <c r="E213" s="6">
        <v>107</v>
      </c>
      <c r="F213" s="6">
        <v>39</v>
      </c>
      <c r="G213" s="6">
        <v>91</v>
      </c>
      <c r="H213" s="6">
        <v>132</v>
      </c>
      <c r="I213" s="6">
        <v>45.5</v>
      </c>
      <c r="J213" s="6">
        <v>38</v>
      </c>
      <c r="K213" s="6"/>
      <c r="L213" s="6">
        <v>0</v>
      </c>
      <c r="M213" s="6">
        <f t="shared" si="19"/>
        <v>478.5</v>
      </c>
    </row>
    <row r="214" spans="1:13" x14ac:dyDescent="0.3">
      <c r="A214" s="3" t="s">
        <v>11</v>
      </c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</row>
    <row r="215" spans="1:13" x14ac:dyDescent="0.3">
      <c r="A215" s="6" t="s">
        <v>5</v>
      </c>
      <c r="B215" s="6">
        <v>0</v>
      </c>
      <c r="C215" s="6">
        <v>0</v>
      </c>
      <c r="D215" s="6">
        <v>31.5</v>
      </c>
      <c r="E215" s="6">
        <v>107</v>
      </c>
      <c r="F215" s="6">
        <v>65</v>
      </c>
      <c r="G215" s="6">
        <v>125</v>
      </c>
      <c r="H215" s="6">
        <v>128</v>
      </c>
      <c r="I215" s="6">
        <v>81</v>
      </c>
      <c r="J215" s="6">
        <v>31</v>
      </c>
      <c r="K215" s="6"/>
      <c r="L215" s="6">
        <v>0</v>
      </c>
      <c r="M215" s="6">
        <f t="shared" si="19"/>
        <v>568.5</v>
      </c>
    </row>
    <row r="216" spans="1:13" x14ac:dyDescent="0.3">
      <c r="A216" s="6" t="s">
        <v>6</v>
      </c>
      <c r="B216" s="6">
        <v>0</v>
      </c>
      <c r="C216" s="6">
        <v>0</v>
      </c>
      <c r="D216" s="6">
        <v>32</v>
      </c>
      <c r="E216" s="6">
        <v>110</v>
      </c>
      <c r="F216" s="6">
        <v>63</v>
      </c>
      <c r="G216" s="6">
        <v>127</v>
      </c>
      <c r="H216" s="6">
        <v>126</v>
      </c>
      <c r="I216" s="6">
        <v>86</v>
      </c>
      <c r="J216" s="6">
        <v>25</v>
      </c>
      <c r="K216" s="6"/>
      <c r="L216" s="6">
        <v>0</v>
      </c>
      <c r="M216" s="6">
        <f t="shared" si="19"/>
        <v>569</v>
      </c>
    </row>
    <row r="217" spans="1:13" x14ac:dyDescent="0.3">
      <c r="A217" s="3" t="s">
        <v>12</v>
      </c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</row>
    <row r="218" spans="1:13" x14ac:dyDescent="0.3">
      <c r="A218" s="6" t="s">
        <v>5</v>
      </c>
      <c r="B218" s="6">
        <v>0</v>
      </c>
      <c r="C218" s="6">
        <v>0</v>
      </c>
      <c r="D218" s="6">
        <v>25</v>
      </c>
      <c r="E218" s="6">
        <v>100</v>
      </c>
      <c r="F218" s="6">
        <v>50</v>
      </c>
      <c r="G218" s="6">
        <v>122</v>
      </c>
      <c r="H218" s="6">
        <v>125</v>
      </c>
      <c r="I218" s="6">
        <v>69</v>
      </c>
      <c r="J218" s="6">
        <v>28</v>
      </c>
      <c r="K218" s="6"/>
      <c r="L218" s="6">
        <v>0</v>
      </c>
      <c r="M218" s="6">
        <f t="shared" ref="M218:M223" si="20">L218+J218+I218+H218+G218+F218+E218+D218+C218+B218</f>
        <v>519</v>
      </c>
    </row>
    <row r="219" spans="1:13" x14ac:dyDescent="0.3">
      <c r="A219" s="6" t="s">
        <v>6</v>
      </c>
      <c r="B219" s="6">
        <v>0</v>
      </c>
      <c r="C219" s="6">
        <v>0</v>
      </c>
      <c r="D219" s="6">
        <v>25</v>
      </c>
      <c r="E219" s="6">
        <v>111</v>
      </c>
      <c r="F219" s="6">
        <v>53</v>
      </c>
      <c r="G219" s="6">
        <v>159</v>
      </c>
      <c r="H219" s="6">
        <v>109</v>
      </c>
      <c r="I219" s="6">
        <v>65</v>
      </c>
      <c r="J219" s="6">
        <v>20</v>
      </c>
      <c r="K219" s="6"/>
      <c r="L219" s="6">
        <v>0</v>
      </c>
      <c r="M219" s="6">
        <f t="shared" si="20"/>
        <v>542</v>
      </c>
    </row>
    <row r="220" spans="1:13" x14ac:dyDescent="0.3">
      <c r="A220" s="3" t="s">
        <v>13</v>
      </c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</row>
    <row r="221" spans="1:13" x14ac:dyDescent="0.3">
      <c r="A221" s="6" t="s">
        <v>5</v>
      </c>
      <c r="B221" s="6">
        <v>0</v>
      </c>
      <c r="C221" s="6">
        <v>0</v>
      </c>
      <c r="D221" s="6">
        <v>32</v>
      </c>
      <c r="E221" s="6">
        <v>97</v>
      </c>
      <c r="F221" s="6">
        <v>48</v>
      </c>
      <c r="G221" s="6">
        <v>135</v>
      </c>
      <c r="H221" s="6">
        <v>128</v>
      </c>
      <c r="I221" s="6">
        <v>62</v>
      </c>
      <c r="J221" s="6">
        <v>24</v>
      </c>
      <c r="K221" s="6"/>
      <c r="L221" s="6">
        <v>0</v>
      </c>
      <c r="M221" s="6">
        <f t="shared" si="20"/>
        <v>526</v>
      </c>
    </row>
    <row r="222" spans="1:13" x14ac:dyDescent="0.3">
      <c r="A222" s="6" t="s">
        <v>6</v>
      </c>
      <c r="B222" s="6">
        <v>0</v>
      </c>
      <c r="C222" s="6">
        <v>0</v>
      </c>
      <c r="D222" s="6">
        <v>32</v>
      </c>
      <c r="E222" s="6">
        <v>98</v>
      </c>
      <c r="F222" s="6">
        <v>47</v>
      </c>
      <c r="G222" s="6">
        <v>129</v>
      </c>
      <c r="H222" s="6">
        <v>128</v>
      </c>
      <c r="I222" s="6">
        <v>62</v>
      </c>
      <c r="J222" s="6">
        <v>24</v>
      </c>
      <c r="K222" s="6"/>
      <c r="L222" s="6">
        <v>0</v>
      </c>
      <c r="M222" s="6">
        <f t="shared" si="20"/>
        <v>520</v>
      </c>
    </row>
    <row r="223" spans="1:13" ht="27.6" x14ac:dyDescent="0.3">
      <c r="A223" s="7" t="s">
        <v>14</v>
      </c>
      <c r="B223" s="8">
        <f t="shared" ref="B223:C223" si="21">B222+B221+B219+B218+B216+B215+B213+B212+B210+B209+B207+B206+B204+B203+B201+B200/16</f>
        <v>0</v>
      </c>
      <c r="C223" s="8">
        <f t="shared" si="21"/>
        <v>0</v>
      </c>
      <c r="D223" s="8">
        <f>D222+D221+D219+D218+D216+D215+D213+D212+D210+D209+D207+D206+D204+D203+D201+D200/16</f>
        <v>432.5</v>
      </c>
      <c r="E223" s="8">
        <f>E222+E221+E219+E218+E216+E215+E213+E212+E210+E209+E207+E206+E204+E203+E201+E200/16</f>
        <v>1631.5</v>
      </c>
      <c r="F223" s="8">
        <f t="shared" ref="F223:L223" si="22">F222+F221+F219+F218+F216+F215+F213+F212+F210+F209+F207+F206+F204+F203+F201+F200/16</f>
        <v>737</v>
      </c>
      <c r="G223" s="8">
        <f t="shared" si="22"/>
        <v>1612.0625</v>
      </c>
      <c r="H223" s="8">
        <f t="shared" si="22"/>
        <v>1955.6875</v>
      </c>
      <c r="I223" s="8">
        <f t="shared" si="22"/>
        <v>792.125</v>
      </c>
      <c r="J223" s="8">
        <f t="shared" si="22"/>
        <v>482.75</v>
      </c>
      <c r="K223" s="8"/>
      <c r="L223" s="8">
        <f t="shared" si="22"/>
        <v>0</v>
      </c>
      <c r="M223" s="8">
        <f t="shared" si="20"/>
        <v>7643.625</v>
      </c>
    </row>
    <row r="224" spans="1:13" x14ac:dyDescent="0.3">
      <c r="A224" s="2"/>
      <c r="B224" s="2"/>
      <c r="C224" s="2"/>
      <c r="D224" s="2"/>
      <c r="E224" s="2"/>
      <c r="F224" s="2"/>
      <c r="G224" s="2"/>
      <c r="H224" s="2"/>
      <c r="I224" s="2" t="s">
        <v>23</v>
      </c>
      <c r="J224" s="2"/>
      <c r="K224" s="2"/>
      <c r="L224" s="2"/>
      <c r="M224" s="9">
        <f>M223/16</f>
        <v>477.7265625</v>
      </c>
    </row>
    <row r="225" spans="1:13" x14ac:dyDescent="0.3">
      <c r="A225" s="1" t="s">
        <v>1</v>
      </c>
      <c r="B225" s="1"/>
      <c r="C225" s="1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 x14ac:dyDescent="0.3">
      <c r="A227" s="1" t="s">
        <v>22</v>
      </c>
      <c r="B227" s="1"/>
      <c r="C227" s="1"/>
      <c r="D227" s="1"/>
      <c r="E227" s="1"/>
      <c r="F227" s="2"/>
      <c r="G227" s="2"/>
      <c r="H227" s="2"/>
      <c r="I227" s="2"/>
      <c r="J227" s="2"/>
      <c r="K227" s="4"/>
      <c r="L227" s="2"/>
      <c r="M227" s="2"/>
    </row>
    <row r="228" spans="1:13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 x14ac:dyDescent="0.3">
      <c r="A229" s="3" t="s">
        <v>2</v>
      </c>
      <c r="B229" s="4">
        <v>44440</v>
      </c>
      <c r="C229" s="4">
        <v>44470</v>
      </c>
      <c r="D229" s="4">
        <v>44501</v>
      </c>
      <c r="E229" s="4">
        <v>44531</v>
      </c>
      <c r="F229" s="4">
        <v>44562</v>
      </c>
      <c r="G229" s="4">
        <v>44593</v>
      </c>
      <c r="H229" s="4">
        <v>44621</v>
      </c>
      <c r="I229" s="4">
        <v>44652</v>
      </c>
      <c r="J229" s="4">
        <v>44682</v>
      </c>
      <c r="K229" s="4">
        <v>44713</v>
      </c>
      <c r="L229" s="4">
        <v>44743</v>
      </c>
      <c r="M229" s="5" t="s">
        <v>15</v>
      </c>
    </row>
    <row r="230" spans="1:13" x14ac:dyDescent="0.3">
      <c r="A230" s="3" t="s">
        <v>3</v>
      </c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</row>
    <row r="231" spans="1:13" x14ac:dyDescent="0.3">
      <c r="A231" s="3" t="s">
        <v>4</v>
      </c>
      <c r="B231" s="6"/>
      <c r="C231" s="6"/>
      <c r="D231" s="6"/>
      <c r="E231" s="6"/>
      <c r="F231" s="6"/>
      <c r="G231" s="6"/>
      <c r="H231" s="6"/>
      <c r="I231" s="6"/>
      <c r="J231" s="6"/>
      <c r="K231" s="6">
        <f>L233+J233+I233+H233+G233+F233+E233+D233+C233+B233+K233</f>
        <v>722</v>
      </c>
      <c r="L231" s="6"/>
      <c r="M231" s="6"/>
    </row>
    <row r="232" spans="1:13" x14ac:dyDescent="0.3">
      <c r="A232" s="6" t="s">
        <v>5</v>
      </c>
      <c r="B232" s="6">
        <v>10</v>
      </c>
      <c r="C232" s="11">
        <v>0</v>
      </c>
      <c r="D232" s="6">
        <v>111</v>
      </c>
      <c r="E232" s="6">
        <v>157</v>
      </c>
      <c r="F232" s="6">
        <v>131</v>
      </c>
      <c r="G232" s="6">
        <f>32+14</f>
        <v>46</v>
      </c>
      <c r="H232" s="6">
        <f>15+20</f>
        <v>35</v>
      </c>
      <c r="I232" s="6">
        <f>50+55+60+5</f>
        <v>170</v>
      </c>
      <c r="J232" s="6">
        <f>4+17</f>
        <v>21</v>
      </c>
      <c r="K232" s="6">
        <v>13</v>
      </c>
      <c r="L232" s="6">
        <v>1.5</v>
      </c>
      <c r="M232" s="6">
        <f>L232+J232+I232+H232+G232+F232+E232+D232+C232+B232+K232+L232</f>
        <v>697</v>
      </c>
    </row>
    <row r="233" spans="1:13" x14ac:dyDescent="0.3">
      <c r="A233" s="6" t="s">
        <v>6</v>
      </c>
      <c r="B233" s="6">
        <v>10</v>
      </c>
      <c r="C233" s="11">
        <v>1</v>
      </c>
      <c r="D233" s="6">
        <v>105</v>
      </c>
      <c r="E233" s="6">
        <v>155</v>
      </c>
      <c r="F233" s="6">
        <v>155</v>
      </c>
      <c r="G233" s="6">
        <f>28+8</f>
        <v>36</v>
      </c>
      <c r="H233" s="6">
        <f>20+20</f>
        <v>40</v>
      </c>
      <c r="I233" s="6">
        <f>60+55+60+8</f>
        <v>183</v>
      </c>
      <c r="J233" s="6">
        <f>6+16</f>
        <v>22</v>
      </c>
      <c r="K233" s="6">
        <v>15</v>
      </c>
      <c r="L233" s="6">
        <v>0</v>
      </c>
      <c r="M233" s="6">
        <f>L233+J233+I233+H233+G233+F233+E233+D233+C233+B233+K233+L233</f>
        <v>722</v>
      </c>
    </row>
    <row r="234" spans="1:13" x14ac:dyDescent="0.3">
      <c r="A234" s="3" t="s">
        <v>7</v>
      </c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</row>
    <row r="235" spans="1:13" x14ac:dyDescent="0.3">
      <c r="A235" s="6" t="s">
        <v>5</v>
      </c>
      <c r="B235" s="6">
        <v>12</v>
      </c>
      <c r="C235" s="11">
        <v>1</v>
      </c>
      <c r="D235" s="6">
        <v>131</v>
      </c>
      <c r="E235" s="6">
        <v>170</v>
      </c>
      <c r="F235" s="6">
        <v>142</v>
      </c>
      <c r="G235" s="6">
        <f>26+6</f>
        <v>32</v>
      </c>
      <c r="H235" s="6">
        <f>30+15</f>
        <v>45</v>
      </c>
      <c r="I235" s="6">
        <f>60+80+60+10</f>
        <v>210</v>
      </c>
      <c r="J235" s="6">
        <f>3+10</f>
        <v>13</v>
      </c>
      <c r="K235" s="6">
        <v>39</v>
      </c>
      <c r="L235" s="6">
        <v>39</v>
      </c>
      <c r="M235" s="6">
        <f>L235+J235+I235+H235+G235+F235+E235+D235+C235+B235+K235+L235</f>
        <v>873</v>
      </c>
    </row>
    <row r="236" spans="1:13" x14ac:dyDescent="0.3">
      <c r="A236" s="6" t="s">
        <v>6</v>
      </c>
      <c r="B236" s="6">
        <v>12</v>
      </c>
      <c r="C236" s="11">
        <v>1</v>
      </c>
      <c r="D236" s="6">
        <v>118</v>
      </c>
      <c r="E236" s="6">
        <v>172</v>
      </c>
      <c r="F236" s="6">
        <v>161</v>
      </c>
      <c r="G236" s="6">
        <f>19+8</f>
        <v>27</v>
      </c>
      <c r="H236" s="6">
        <f>20+20</f>
        <v>40</v>
      </c>
      <c r="I236" s="6">
        <f>80+60+40+9</f>
        <v>189</v>
      </c>
      <c r="J236" s="6">
        <f>4+21</f>
        <v>25</v>
      </c>
      <c r="K236" s="6">
        <v>16</v>
      </c>
      <c r="L236" s="11">
        <v>3.5</v>
      </c>
      <c r="M236" s="6">
        <f t="shared" ref="M236" si="23">L236+J236+I236+H236+G236+F236+E236+D236+C236+B236+K236</f>
        <v>764.5</v>
      </c>
    </row>
    <row r="237" spans="1:13" x14ac:dyDescent="0.3">
      <c r="A237" s="3" t="s">
        <v>8</v>
      </c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</row>
    <row r="238" spans="1:13" x14ac:dyDescent="0.3">
      <c r="A238" s="6" t="s">
        <v>5</v>
      </c>
      <c r="B238" s="6">
        <v>10</v>
      </c>
      <c r="C238" s="11">
        <v>0.5</v>
      </c>
      <c r="D238" s="6">
        <v>107</v>
      </c>
      <c r="E238" s="6">
        <v>157</v>
      </c>
      <c r="F238" s="6">
        <v>139</v>
      </c>
      <c r="G238" s="6">
        <f>32+8</f>
        <v>40</v>
      </c>
      <c r="H238" s="6">
        <v>20</v>
      </c>
      <c r="I238" s="6">
        <f>60+55+60+10</f>
        <v>185</v>
      </c>
      <c r="J238" s="6">
        <f>9+18</f>
        <v>27</v>
      </c>
      <c r="K238" s="6">
        <v>17</v>
      </c>
      <c r="L238" s="6">
        <v>2</v>
      </c>
      <c r="M238" s="6">
        <f t="shared" ref="M238:M239" si="24">L238+J238+I238+H238+G238+F238+E238+D238+C238+B238+K238</f>
        <v>704.5</v>
      </c>
    </row>
    <row r="239" spans="1:13" x14ac:dyDescent="0.3">
      <c r="A239" s="6" t="s">
        <v>6</v>
      </c>
      <c r="B239" s="6">
        <v>10</v>
      </c>
      <c r="C239" s="11">
        <v>1</v>
      </c>
      <c r="D239" s="6">
        <v>116</v>
      </c>
      <c r="E239" s="6">
        <v>163</v>
      </c>
      <c r="F239" s="6">
        <v>144</v>
      </c>
      <c r="G239" s="6">
        <f>28+6</f>
        <v>34</v>
      </c>
      <c r="H239" s="6">
        <v>30</v>
      </c>
      <c r="I239" s="6">
        <f>60+70+60+8</f>
        <v>198</v>
      </c>
      <c r="J239" s="6">
        <f>10+18</f>
        <v>28</v>
      </c>
      <c r="K239" s="6">
        <v>25</v>
      </c>
      <c r="L239" s="11">
        <v>1</v>
      </c>
      <c r="M239" s="6">
        <f t="shared" si="24"/>
        <v>750</v>
      </c>
    </row>
    <row r="240" spans="1:13" x14ac:dyDescent="0.3">
      <c r="A240" s="3" t="s">
        <v>9</v>
      </c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</row>
    <row r="241" spans="1:13" x14ac:dyDescent="0.3">
      <c r="A241" s="6" t="s">
        <v>5</v>
      </c>
      <c r="B241" s="6">
        <v>13</v>
      </c>
      <c r="C241" s="11">
        <v>12.3</v>
      </c>
      <c r="D241" s="6">
        <v>138</v>
      </c>
      <c r="E241" s="6">
        <v>163</v>
      </c>
      <c r="F241" s="6">
        <v>138</v>
      </c>
      <c r="G241" s="6">
        <f>35+6</f>
        <v>41</v>
      </c>
      <c r="H241" s="6">
        <f>20+25+20</f>
        <v>65</v>
      </c>
      <c r="I241" s="6">
        <f>60+60+60+20</f>
        <v>200</v>
      </c>
      <c r="J241" s="6">
        <f>2+20</f>
        <v>22</v>
      </c>
      <c r="K241" s="6">
        <v>16</v>
      </c>
      <c r="L241" s="11">
        <v>1.5</v>
      </c>
      <c r="M241" s="6">
        <f t="shared" ref="M241:M242" si="25">L241+J241+I241+H241+G241+F241+E241+D241+C241+B241+K241</f>
        <v>809.8</v>
      </c>
    </row>
    <row r="242" spans="1:13" x14ac:dyDescent="0.3">
      <c r="A242" s="6" t="s">
        <v>6</v>
      </c>
      <c r="B242" s="6">
        <v>12</v>
      </c>
      <c r="C242" s="6">
        <v>85</v>
      </c>
      <c r="D242" s="6">
        <v>118</v>
      </c>
      <c r="E242" s="6">
        <v>165</v>
      </c>
      <c r="F242" s="6">
        <v>131</v>
      </c>
      <c r="G242" s="6">
        <f>32+6</f>
        <v>38</v>
      </c>
      <c r="H242" s="6">
        <f>20+20+20</f>
        <v>60</v>
      </c>
      <c r="I242" s="6">
        <f>60+50+60+15</f>
        <v>185</v>
      </c>
      <c r="J242" s="6">
        <f>2+18</f>
        <v>20</v>
      </c>
      <c r="K242" s="6">
        <v>15</v>
      </c>
      <c r="L242" s="6">
        <v>0</v>
      </c>
      <c r="M242" s="6">
        <f t="shared" si="25"/>
        <v>829</v>
      </c>
    </row>
    <row r="243" spans="1:13" x14ac:dyDescent="0.3">
      <c r="A243" s="3" t="s">
        <v>10</v>
      </c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</row>
    <row r="244" spans="1:13" x14ac:dyDescent="0.3">
      <c r="A244" s="6" t="s">
        <v>5</v>
      </c>
      <c r="B244" s="6">
        <v>9</v>
      </c>
      <c r="C244" s="6">
        <v>93</v>
      </c>
      <c r="D244" s="6">
        <v>136</v>
      </c>
      <c r="E244" s="6">
        <v>163</v>
      </c>
      <c r="F244" s="6">
        <v>135</v>
      </c>
      <c r="G244" s="6">
        <f>30+6</f>
        <v>36</v>
      </c>
      <c r="H244" s="6">
        <f>5+20</f>
        <v>25</v>
      </c>
      <c r="I244" s="6">
        <f>60+55+50+10</f>
        <v>175</v>
      </c>
      <c r="J244" s="6">
        <f>4+20</f>
        <v>24</v>
      </c>
      <c r="K244" s="6">
        <v>19</v>
      </c>
      <c r="L244" s="11">
        <v>0.6</v>
      </c>
      <c r="M244" s="6">
        <f t="shared" ref="M244:M245" si="26">L244+J244+I244+H244+G244+F244+E244+D244+C244+B244+K244</f>
        <v>815.6</v>
      </c>
    </row>
    <row r="245" spans="1:13" x14ac:dyDescent="0.3">
      <c r="A245" s="6" t="s">
        <v>6</v>
      </c>
      <c r="B245" s="6">
        <v>7</v>
      </c>
      <c r="C245" s="6">
        <v>82</v>
      </c>
      <c r="D245" s="6">
        <v>112</v>
      </c>
      <c r="E245" s="6">
        <v>160</v>
      </c>
      <c r="F245" s="6">
        <v>127</v>
      </c>
      <c r="G245" s="6">
        <f>34+5</f>
        <v>39</v>
      </c>
      <c r="H245" s="6">
        <f>20+20</f>
        <v>40</v>
      </c>
      <c r="I245" s="6">
        <f>60+50+60+8</f>
        <v>178</v>
      </c>
      <c r="J245" s="6">
        <f>5+19</f>
        <v>24</v>
      </c>
      <c r="K245" s="6">
        <v>20</v>
      </c>
      <c r="L245" s="11">
        <v>2.8</v>
      </c>
      <c r="M245" s="6">
        <f t="shared" si="26"/>
        <v>791.8</v>
      </c>
    </row>
    <row r="246" spans="1:13" x14ac:dyDescent="0.3">
      <c r="A246" s="3" t="s">
        <v>11</v>
      </c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</row>
    <row r="247" spans="1:13" x14ac:dyDescent="0.3">
      <c r="A247" s="6" t="s">
        <v>5</v>
      </c>
      <c r="B247" s="6">
        <v>10</v>
      </c>
      <c r="C247" s="6">
        <v>101</v>
      </c>
      <c r="D247" s="6">
        <v>146</v>
      </c>
      <c r="E247" s="6">
        <v>173</v>
      </c>
      <c r="F247" s="6">
        <v>137</v>
      </c>
      <c r="G247" s="6">
        <f>65+12</f>
        <v>77</v>
      </c>
      <c r="H247" s="6">
        <f>15+20</f>
        <v>35</v>
      </c>
      <c r="I247" s="6">
        <f>80+60+60+7</f>
        <v>207</v>
      </c>
      <c r="J247" s="6">
        <f>2+20</f>
        <v>22</v>
      </c>
      <c r="K247" s="6">
        <v>18</v>
      </c>
      <c r="L247" s="6">
        <v>5</v>
      </c>
      <c r="M247" s="6">
        <f t="shared" ref="M247:M248" si="27">L247+J247+I247+H247+G247+F247+E247+D247+C247+B247+K247</f>
        <v>931</v>
      </c>
    </row>
    <row r="248" spans="1:13" x14ac:dyDescent="0.3">
      <c r="A248" s="6" t="s">
        <v>6</v>
      </c>
      <c r="B248" s="6">
        <v>12</v>
      </c>
      <c r="C248" s="6">
        <v>103</v>
      </c>
      <c r="D248" s="6">
        <v>146</v>
      </c>
      <c r="E248" s="6">
        <v>184</v>
      </c>
      <c r="F248" s="6">
        <v>150</v>
      </c>
      <c r="G248" s="6">
        <f>90+7</f>
        <v>97</v>
      </c>
      <c r="H248" s="6">
        <f>15+20</f>
        <v>35</v>
      </c>
      <c r="I248" s="6">
        <f>60+60+55+5</f>
        <v>180</v>
      </c>
      <c r="J248" s="6">
        <f>2+16</f>
        <v>18</v>
      </c>
      <c r="K248" s="6">
        <v>15</v>
      </c>
      <c r="L248" s="6">
        <v>5</v>
      </c>
      <c r="M248" s="6">
        <f t="shared" si="27"/>
        <v>945</v>
      </c>
    </row>
    <row r="249" spans="1:13" x14ac:dyDescent="0.3">
      <c r="A249" s="3" t="s">
        <v>12</v>
      </c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</row>
    <row r="250" spans="1:13" x14ac:dyDescent="0.3">
      <c r="A250" s="6" t="s">
        <v>5</v>
      </c>
      <c r="B250" s="6">
        <v>9</v>
      </c>
      <c r="C250" s="6">
        <v>83.5</v>
      </c>
      <c r="D250" s="6">
        <v>130</v>
      </c>
      <c r="E250" s="6">
        <v>170</v>
      </c>
      <c r="F250" s="6">
        <v>122</v>
      </c>
      <c r="G250" s="6">
        <f>30+7</f>
        <v>37</v>
      </c>
      <c r="H250" s="6">
        <f>15+20</f>
        <v>35</v>
      </c>
      <c r="I250" s="6">
        <f>50+40+50+10</f>
        <v>150</v>
      </c>
      <c r="J250" s="6">
        <f>3+22</f>
        <v>25</v>
      </c>
      <c r="K250" s="6">
        <v>25</v>
      </c>
      <c r="L250" s="6">
        <v>8</v>
      </c>
      <c r="M250" s="6">
        <f t="shared" ref="M250:M251" si="28">L250+J250+I250+H250+G250+F250+E250+D250+C250+B250+K250</f>
        <v>794.5</v>
      </c>
    </row>
    <row r="251" spans="1:13" x14ac:dyDescent="0.3">
      <c r="A251" s="6" t="s">
        <v>6</v>
      </c>
      <c r="B251" s="6">
        <v>12</v>
      </c>
      <c r="C251" s="6">
        <v>83</v>
      </c>
      <c r="D251" s="6">
        <v>123</v>
      </c>
      <c r="E251" s="6">
        <v>170</v>
      </c>
      <c r="F251" s="6">
        <v>144</v>
      </c>
      <c r="G251" s="6">
        <f>15+7</f>
        <v>22</v>
      </c>
      <c r="H251" s="6">
        <f>10+20</f>
        <v>30</v>
      </c>
      <c r="I251" s="6">
        <f>60+60+60+7</f>
        <v>187</v>
      </c>
      <c r="J251" s="6">
        <f>2+27</f>
        <v>29</v>
      </c>
      <c r="K251" s="6">
        <v>17</v>
      </c>
      <c r="L251" s="11">
        <v>6.5</v>
      </c>
      <c r="M251" s="6">
        <f t="shared" si="28"/>
        <v>823.5</v>
      </c>
    </row>
    <row r="252" spans="1:13" x14ac:dyDescent="0.3">
      <c r="A252" s="3" t="s">
        <v>13</v>
      </c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</row>
    <row r="253" spans="1:13" x14ac:dyDescent="0.3">
      <c r="A253" s="6" t="s">
        <v>5</v>
      </c>
      <c r="B253" s="6">
        <v>12</v>
      </c>
      <c r="C253" s="6">
        <v>98</v>
      </c>
      <c r="D253" s="6">
        <v>137.5</v>
      </c>
      <c r="E253" s="6">
        <v>168</v>
      </c>
      <c r="F253" s="6">
        <v>104</v>
      </c>
      <c r="G253" s="6">
        <f>30+6</f>
        <v>36</v>
      </c>
      <c r="H253" s="6">
        <f>15+20</f>
        <v>35</v>
      </c>
      <c r="I253" s="6">
        <f>60+55+60+5</f>
        <v>180</v>
      </c>
      <c r="J253" s="6">
        <f>1+21</f>
        <v>22</v>
      </c>
      <c r="K253" s="6">
        <v>15</v>
      </c>
      <c r="L253" s="6">
        <v>5</v>
      </c>
      <c r="M253" s="6">
        <f t="shared" ref="M253:M254" si="29">L253+J253+I253+H253+G253+F253+E253+D253+C253+B253+K253</f>
        <v>812.5</v>
      </c>
    </row>
    <row r="254" spans="1:13" x14ac:dyDescent="0.3">
      <c r="A254" s="6" t="s">
        <v>6</v>
      </c>
      <c r="B254" s="6">
        <v>10</v>
      </c>
      <c r="C254" s="6">
        <v>98</v>
      </c>
      <c r="D254" s="6">
        <v>115</v>
      </c>
      <c r="E254" s="6">
        <v>170</v>
      </c>
      <c r="F254" s="6">
        <v>120</v>
      </c>
      <c r="G254" s="6">
        <f>25+7</f>
        <v>32</v>
      </c>
      <c r="H254" s="6">
        <f>15+25</f>
        <v>40</v>
      </c>
      <c r="I254" s="6">
        <f>50+60+60+7</f>
        <v>177</v>
      </c>
      <c r="J254" s="6">
        <f>2+23</f>
        <v>25</v>
      </c>
      <c r="K254" s="6">
        <v>16</v>
      </c>
      <c r="L254" s="6">
        <v>5</v>
      </c>
      <c r="M254" s="6">
        <f t="shared" si="29"/>
        <v>808</v>
      </c>
    </row>
    <row r="255" spans="1:13" ht="27.6" x14ac:dyDescent="0.3">
      <c r="A255" s="7" t="s">
        <v>14</v>
      </c>
      <c r="B255" s="8">
        <f t="shared" ref="B255:J255" si="30">B254+B253+B251+B250+B248+B247+B245+B244+B242+B241+B239+B238+B236+B235+B233+B232/16</f>
        <v>160.625</v>
      </c>
      <c r="C255" s="8">
        <f t="shared" si="30"/>
        <v>843.3</v>
      </c>
      <c r="D255" s="8">
        <f t="shared" si="30"/>
        <v>1885.4375</v>
      </c>
      <c r="E255" s="8">
        <f t="shared" si="30"/>
        <v>2512.8125</v>
      </c>
      <c r="F255" s="8">
        <f t="shared" si="30"/>
        <v>2057.1875</v>
      </c>
      <c r="G255" s="8">
        <f t="shared" si="30"/>
        <v>626.875</v>
      </c>
      <c r="H255" s="8">
        <f t="shared" si="30"/>
        <v>577.1875</v>
      </c>
      <c r="I255" s="8">
        <f t="shared" si="30"/>
        <v>2794.625</v>
      </c>
      <c r="J255" s="8">
        <f t="shared" si="30"/>
        <v>347.3125</v>
      </c>
      <c r="K255" s="8">
        <f t="shared" ref="K255" si="31">K254+K253+K251+K250+K248+K247+K245+K244+K242+K241+K239+K238+K236+K235+K233+K232/16</f>
        <v>288.8125</v>
      </c>
      <c r="L255" s="8">
        <f t="shared" ref="L255" si="32">L254+L253+L251+L250+L248+L247+L245+L244+L242+L241+L239+L238+L236+L235+L233+L232/16</f>
        <v>84.993750000000006</v>
      </c>
      <c r="M255" s="8">
        <f>L255+J255+I255+H255+G255+F255+E255+D255+C255+B255+K255</f>
        <v>12179.168749999999</v>
      </c>
    </row>
    <row r="256" spans="1:13" x14ac:dyDescent="0.3">
      <c r="A256" s="2"/>
      <c r="B256" s="2"/>
      <c r="C256" s="2"/>
      <c r="D256" s="2"/>
      <c r="E256" s="2"/>
      <c r="F256" s="2"/>
      <c r="G256" s="2"/>
      <c r="H256" s="2"/>
      <c r="I256" s="2" t="s">
        <v>23</v>
      </c>
      <c r="J256" s="2"/>
      <c r="K256" s="2"/>
      <c r="L256" s="2"/>
      <c r="M256" s="10">
        <f>M255/16</f>
        <v>761.19804687499993</v>
      </c>
    </row>
    <row r="258" spans="1:13" x14ac:dyDescent="0.3">
      <c r="A258" s="1" t="s">
        <v>1</v>
      </c>
      <c r="B258" s="1"/>
      <c r="C258" s="1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 x14ac:dyDescent="0.3">
      <c r="A260" s="1" t="s">
        <v>24</v>
      </c>
      <c r="B260" s="1"/>
      <c r="C260" s="1"/>
      <c r="D260" s="1"/>
      <c r="E260" s="1"/>
      <c r="F260" s="2"/>
      <c r="G260" s="2"/>
      <c r="H260" s="2"/>
      <c r="I260" s="2"/>
      <c r="J260" s="2"/>
      <c r="K260" s="2"/>
      <c r="L260" s="2"/>
      <c r="M260" s="2"/>
    </row>
    <row r="261" spans="1:13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 x14ac:dyDescent="0.3">
      <c r="A262" s="3" t="s">
        <v>2</v>
      </c>
      <c r="B262" s="4">
        <v>44805</v>
      </c>
      <c r="C262" s="4">
        <v>44835</v>
      </c>
      <c r="D262" s="4">
        <v>44866</v>
      </c>
      <c r="E262" s="4">
        <v>44896</v>
      </c>
      <c r="F262" s="4">
        <v>44927</v>
      </c>
      <c r="G262" s="4">
        <v>44927</v>
      </c>
      <c r="H262" s="4">
        <v>44958</v>
      </c>
      <c r="I262" s="4">
        <v>44986</v>
      </c>
      <c r="J262" s="4">
        <v>45017</v>
      </c>
      <c r="K262" s="4">
        <v>45047</v>
      </c>
      <c r="L262" s="4">
        <v>45139</v>
      </c>
      <c r="M262" s="5" t="s">
        <v>15</v>
      </c>
    </row>
    <row r="263" spans="1:13" x14ac:dyDescent="0.3">
      <c r="A263" s="3" t="s">
        <v>3</v>
      </c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</row>
    <row r="264" spans="1:13" x14ac:dyDescent="0.3">
      <c r="A264" s="12" t="s">
        <v>4</v>
      </c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</row>
    <row r="265" spans="1:13" x14ac:dyDescent="0.3">
      <c r="A265" s="6" t="s">
        <v>5</v>
      </c>
      <c r="B265" s="6">
        <v>10</v>
      </c>
      <c r="C265" s="6">
        <v>0</v>
      </c>
      <c r="D265" s="6">
        <v>171</v>
      </c>
      <c r="E265" s="11">
        <v>44.5</v>
      </c>
      <c r="F265" s="6">
        <v>0</v>
      </c>
      <c r="G265" s="6">
        <v>0</v>
      </c>
      <c r="H265" s="6">
        <v>0</v>
      </c>
      <c r="I265" s="6">
        <v>0</v>
      </c>
      <c r="J265" s="6">
        <v>0</v>
      </c>
      <c r="K265" s="6">
        <v>0</v>
      </c>
      <c r="L265" s="6">
        <v>0</v>
      </c>
      <c r="M265" s="6">
        <f>L265+J265+I265+H265+G265+F265+E265+D265+C265+B265+K265</f>
        <v>225.5</v>
      </c>
    </row>
    <row r="266" spans="1:13" x14ac:dyDescent="0.3">
      <c r="A266" s="6" t="s">
        <v>6</v>
      </c>
      <c r="B266" s="6">
        <v>10</v>
      </c>
      <c r="C266" s="6">
        <v>1</v>
      </c>
      <c r="D266" s="6">
        <v>178</v>
      </c>
      <c r="E266" s="11">
        <v>48.5</v>
      </c>
      <c r="F266" s="6">
        <v>0</v>
      </c>
      <c r="G266" s="6">
        <v>0</v>
      </c>
      <c r="H266" s="6">
        <v>0</v>
      </c>
      <c r="I266" s="6">
        <v>0</v>
      </c>
      <c r="J266" s="6">
        <v>0</v>
      </c>
      <c r="K266" s="6">
        <v>0</v>
      </c>
      <c r="L266" s="6">
        <v>0</v>
      </c>
      <c r="M266" s="6">
        <f>L266+J266+I266+H266+G266+F266+E266+D266+C266+B266+K266</f>
        <v>237.5</v>
      </c>
    </row>
    <row r="267" spans="1:13" x14ac:dyDescent="0.3">
      <c r="A267" s="13" t="s">
        <v>7</v>
      </c>
      <c r="B267" s="6"/>
      <c r="C267" s="6"/>
      <c r="D267" s="6"/>
      <c r="E267" s="11"/>
      <c r="F267" s="6"/>
      <c r="G267" s="6"/>
      <c r="H267" s="6"/>
      <c r="I267" s="6"/>
      <c r="J267" s="6"/>
      <c r="K267" s="6"/>
      <c r="L267" s="6"/>
      <c r="M267" s="6"/>
    </row>
    <row r="268" spans="1:13" x14ac:dyDescent="0.3">
      <c r="A268" s="6" t="s">
        <v>5</v>
      </c>
      <c r="B268" s="6">
        <v>12</v>
      </c>
      <c r="C268" s="11">
        <v>1</v>
      </c>
      <c r="D268" s="11">
        <v>168.5</v>
      </c>
      <c r="E268" s="6">
        <v>56</v>
      </c>
      <c r="F268" s="6">
        <v>0</v>
      </c>
      <c r="G268" s="6">
        <v>0</v>
      </c>
      <c r="H268" s="6">
        <v>0</v>
      </c>
      <c r="I268" s="6">
        <v>0</v>
      </c>
      <c r="J268" s="6">
        <v>0</v>
      </c>
      <c r="K268" s="6">
        <v>0</v>
      </c>
      <c r="L268" s="6">
        <v>0</v>
      </c>
      <c r="M268" s="6">
        <f t="shared" ref="M268:M269" si="33">L268+J268+I268+H268+G268+F268+E268+D268+C268+B268+K268</f>
        <v>237.5</v>
      </c>
    </row>
    <row r="269" spans="1:13" x14ac:dyDescent="0.3">
      <c r="A269" s="6" t="s">
        <v>6</v>
      </c>
      <c r="B269" s="6">
        <v>12</v>
      </c>
      <c r="C269" s="11">
        <v>5.0999999999999996</v>
      </c>
      <c r="D269" s="6">
        <v>163</v>
      </c>
      <c r="E269" s="6">
        <v>48</v>
      </c>
      <c r="F269" s="6">
        <v>0</v>
      </c>
      <c r="G269" s="6">
        <v>0</v>
      </c>
      <c r="H269" s="6">
        <v>0</v>
      </c>
      <c r="I269" s="6">
        <v>0</v>
      </c>
      <c r="J269" s="6">
        <v>0</v>
      </c>
      <c r="K269" s="6">
        <v>0</v>
      </c>
      <c r="L269" s="6">
        <v>0</v>
      </c>
      <c r="M269" s="6">
        <f t="shared" si="33"/>
        <v>228.1</v>
      </c>
    </row>
    <row r="270" spans="1:13" x14ac:dyDescent="0.3">
      <c r="A270" s="3" t="s">
        <v>8</v>
      </c>
      <c r="B270" s="6"/>
      <c r="C270" s="11"/>
      <c r="D270" s="6"/>
      <c r="E270" s="6"/>
      <c r="F270" s="6"/>
      <c r="G270" s="6"/>
      <c r="H270" s="6"/>
      <c r="I270" s="6"/>
      <c r="J270" s="6"/>
      <c r="K270" s="6"/>
      <c r="L270" s="6"/>
      <c r="M270" s="6"/>
    </row>
    <row r="271" spans="1:13" x14ac:dyDescent="0.3">
      <c r="A271" s="6" t="s">
        <v>5</v>
      </c>
      <c r="B271" s="6">
        <v>10</v>
      </c>
      <c r="C271" s="11">
        <v>1</v>
      </c>
      <c r="D271" s="6">
        <v>189</v>
      </c>
      <c r="E271" s="11">
        <v>50.9</v>
      </c>
      <c r="F271" s="6">
        <v>0</v>
      </c>
      <c r="G271" s="6">
        <v>0</v>
      </c>
      <c r="H271" s="6">
        <v>0</v>
      </c>
      <c r="I271" s="6">
        <v>0</v>
      </c>
      <c r="J271" s="6">
        <v>0</v>
      </c>
      <c r="K271" s="6">
        <v>0</v>
      </c>
      <c r="L271" s="6">
        <v>0</v>
      </c>
      <c r="M271" s="6">
        <f t="shared" ref="M271:M272" si="34">L271+J271+I271+H271+G271+F271+E271+D271+C271+B271+K271</f>
        <v>250.9</v>
      </c>
    </row>
    <row r="272" spans="1:13" x14ac:dyDescent="0.3">
      <c r="A272" s="6" t="s">
        <v>6</v>
      </c>
      <c r="B272" s="6">
        <v>10</v>
      </c>
      <c r="C272" s="11">
        <v>1</v>
      </c>
      <c r="D272" s="6">
        <v>173</v>
      </c>
      <c r="E272" s="6">
        <v>54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0</v>
      </c>
      <c r="L272" s="6">
        <v>0</v>
      </c>
      <c r="M272" s="6">
        <f t="shared" si="34"/>
        <v>238</v>
      </c>
    </row>
    <row r="273" spans="1:13" x14ac:dyDescent="0.3">
      <c r="A273" s="3" t="s">
        <v>9</v>
      </c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</row>
    <row r="274" spans="1:13" x14ac:dyDescent="0.3">
      <c r="A274" s="6" t="s">
        <v>5</v>
      </c>
      <c r="B274" s="6">
        <v>13</v>
      </c>
      <c r="C274" s="11">
        <v>12.3</v>
      </c>
      <c r="D274" s="6">
        <v>193</v>
      </c>
      <c r="E274" s="6">
        <v>69</v>
      </c>
      <c r="F274" s="6">
        <v>0</v>
      </c>
      <c r="G274" s="6">
        <v>0</v>
      </c>
      <c r="H274" s="6">
        <v>0</v>
      </c>
      <c r="I274" s="6">
        <v>0</v>
      </c>
      <c r="J274" s="6">
        <v>0</v>
      </c>
      <c r="K274" s="6">
        <v>0</v>
      </c>
      <c r="L274" s="6">
        <v>0</v>
      </c>
      <c r="M274" s="6">
        <f t="shared" ref="M274:M275" si="35">L274+J274+I274+H274+G274+F274+E274+D274+C274+B274+K274</f>
        <v>287.3</v>
      </c>
    </row>
    <row r="275" spans="1:13" x14ac:dyDescent="0.3">
      <c r="A275" s="6" t="s">
        <v>6</v>
      </c>
      <c r="B275" s="6">
        <v>12</v>
      </c>
      <c r="C275" s="11">
        <v>1.2</v>
      </c>
      <c r="D275" s="6">
        <v>180</v>
      </c>
      <c r="E275" s="6">
        <v>47</v>
      </c>
      <c r="F275" s="6">
        <v>0</v>
      </c>
      <c r="G275" s="6">
        <v>0</v>
      </c>
      <c r="H275" s="6">
        <v>0</v>
      </c>
      <c r="I275" s="6">
        <v>0</v>
      </c>
      <c r="J275" s="6">
        <v>0</v>
      </c>
      <c r="K275" s="6">
        <v>0</v>
      </c>
      <c r="L275" s="6">
        <v>0</v>
      </c>
      <c r="M275" s="6">
        <f t="shared" si="35"/>
        <v>240.2</v>
      </c>
    </row>
    <row r="276" spans="1:13" x14ac:dyDescent="0.3">
      <c r="A276" s="3" t="s">
        <v>10</v>
      </c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</row>
    <row r="277" spans="1:13" x14ac:dyDescent="0.3">
      <c r="A277" s="6" t="s">
        <v>5</v>
      </c>
      <c r="B277" s="6">
        <v>9</v>
      </c>
      <c r="C277" s="11">
        <v>1</v>
      </c>
      <c r="D277" s="6">
        <v>170</v>
      </c>
      <c r="E277" s="11">
        <v>45.5</v>
      </c>
      <c r="F277" s="6">
        <v>0</v>
      </c>
      <c r="G277" s="6">
        <v>0</v>
      </c>
      <c r="H277" s="6">
        <v>0</v>
      </c>
      <c r="I277" s="6">
        <v>0</v>
      </c>
      <c r="J277" s="6">
        <v>0</v>
      </c>
      <c r="K277" s="6">
        <v>0</v>
      </c>
      <c r="L277" s="6">
        <v>0</v>
      </c>
      <c r="M277" s="6">
        <f t="shared" ref="M277:M278" si="36">L277+J277+I277+H277+G277+F277+E277+D277+C277+B277+K277</f>
        <v>225.5</v>
      </c>
    </row>
    <row r="278" spans="1:13" x14ac:dyDescent="0.3">
      <c r="A278" s="6" t="s">
        <v>6</v>
      </c>
      <c r="B278" s="6">
        <v>7</v>
      </c>
      <c r="C278" s="11">
        <v>1</v>
      </c>
      <c r="D278" s="6">
        <v>164</v>
      </c>
      <c r="E278" s="6">
        <v>53</v>
      </c>
      <c r="F278" s="6">
        <v>0</v>
      </c>
      <c r="G278" s="6">
        <v>0</v>
      </c>
      <c r="H278" s="6">
        <v>0</v>
      </c>
      <c r="I278" s="6">
        <v>0</v>
      </c>
      <c r="J278" s="6">
        <v>0</v>
      </c>
      <c r="K278" s="6">
        <v>0</v>
      </c>
      <c r="L278" s="6">
        <v>0</v>
      </c>
      <c r="M278" s="6">
        <f t="shared" si="36"/>
        <v>225</v>
      </c>
    </row>
    <row r="279" spans="1:13" x14ac:dyDescent="0.3">
      <c r="A279" s="3" t="s">
        <v>11</v>
      </c>
      <c r="B279" s="6"/>
      <c r="C279" s="6"/>
      <c r="D279" s="6"/>
      <c r="E279" s="6"/>
      <c r="F279" s="6">
        <v>0</v>
      </c>
      <c r="G279" s="6"/>
      <c r="H279" s="6"/>
      <c r="I279" s="6"/>
      <c r="J279" s="6"/>
      <c r="K279" s="6"/>
      <c r="L279" s="6"/>
      <c r="M279" s="6"/>
    </row>
    <row r="280" spans="1:13" x14ac:dyDescent="0.3">
      <c r="A280" s="6" t="s">
        <v>5</v>
      </c>
      <c r="B280" s="6">
        <v>10</v>
      </c>
      <c r="C280" s="6">
        <v>13</v>
      </c>
      <c r="D280" s="6">
        <v>166</v>
      </c>
      <c r="E280" s="6">
        <v>56</v>
      </c>
      <c r="F280" s="6">
        <v>0</v>
      </c>
      <c r="G280" s="6">
        <v>0</v>
      </c>
      <c r="H280" s="6">
        <v>0</v>
      </c>
      <c r="I280" s="6">
        <v>0</v>
      </c>
      <c r="J280" s="6">
        <v>0</v>
      </c>
      <c r="K280" s="6">
        <v>0</v>
      </c>
      <c r="L280" s="6">
        <v>0</v>
      </c>
      <c r="M280" s="6">
        <f t="shared" ref="M280:M281" si="37">L280+J280+I280+H280+G280+F280+E280+D280+C280+B280+K280</f>
        <v>245</v>
      </c>
    </row>
    <row r="281" spans="1:13" x14ac:dyDescent="0.3">
      <c r="A281" s="6" t="s">
        <v>6</v>
      </c>
      <c r="B281" s="6">
        <v>12</v>
      </c>
      <c r="C281" s="6">
        <v>12</v>
      </c>
      <c r="D281" s="11">
        <v>174.5</v>
      </c>
      <c r="E281" s="6">
        <v>72</v>
      </c>
      <c r="F281" s="6">
        <v>0</v>
      </c>
      <c r="G281" s="6">
        <v>0</v>
      </c>
      <c r="H281" s="6">
        <v>0</v>
      </c>
      <c r="I281" s="6">
        <v>0</v>
      </c>
      <c r="J281" s="6">
        <v>0</v>
      </c>
      <c r="K281" s="6">
        <v>0</v>
      </c>
      <c r="L281" s="6">
        <v>0</v>
      </c>
      <c r="M281" s="6">
        <f t="shared" si="37"/>
        <v>270.5</v>
      </c>
    </row>
    <row r="282" spans="1:13" x14ac:dyDescent="0.3">
      <c r="A282" s="3" t="s">
        <v>12</v>
      </c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</row>
    <row r="283" spans="1:13" x14ac:dyDescent="0.3">
      <c r="A283" s="6" t="s">
        <v>5</v>
      </c>
      <c r="B283" s="6">
        <v>13</v>
      </c>
      <c r="C283" s="11">
        <v>3.1</v>
      </c>
      <c r="D283" s="11">
        <v>164.5</v>
      </c>
      <c r="E283" s="11">
        <v>56.5</v>
      </c>
      <c r="F283" s="6">
        <v>0</v>
      </c>
      <c r="G283" s="6">
        <v>0</v>
      </c>
      <c r="H283" s="6">
        <v>0</v>
      </c>
      <c r="I283" s="6">
        <v>0</v>
      </c>
      <c r="J283" s="6">
        <v>0</v>
      </c>
      <c r="K283" s="6">
        <v>0</v>
      </c>
      <c r="L283" s="6">
        <v>0</v>
      </c>
      <c r="M283" s="6">
        <f t="shared" ref="M283:M284" si="38">L283+J283+I283+H283+G283+F283+E283+D283+C283+B283+K283</f>
        <v>237.1</v>
      </c>
    </row>
    <row r="284" spans="1:13" x14ac:dyDescent="0.3">
      <c r="A284" s="6" t="s">
        <v>6</v>
      </c>
      <c r="B284" s="6">
        <v>11</v>
      </c>
      <c r="C284" s="6">
        <v>2</v>
      </c>
      <c r="D284" s="6">
        <v>185</v>
      </c>
      <c r="E284" s="6">
        <v>65</v>
      </c>
      <c r="F284" s="6">
        <v>0</v>
      </c>
      <c r="G284" s="6">
        <v>0</v>
      </c>
      <c r="H284" s="6">
        <v>0</v>
      </c>
      <c r="I284" s="6">
        <v>0</v>
      </c>
      <c r="J284" s="6">
        <v>0</v>
      </c>
      <c r="K284" s="6">
        <v>0</v>
      </c>
      <c r="L284" s="6">
        <v>0</v>
      </c>
      <c r="M284" s="6">
        <f t="shared" si="38"/>
        <v>263</v>
      </c>
    </row>
    <row r="285" spans="1:13" x14ac:dyDescent="0.3">
      <c r="A285" s="3" t="s">
        <v>13</v>
      </c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</row>
    <row r="286" spans="1:13" x14ac:dyDescent="0.3">
      <c r="A286" s="6" t="s">
        <v>5</v>
      </c>
      <c r="B286" s="6">
        <v>11</v>
      </c>
      <c r="C286" s="6">
        <v>2</v>
      </c>
      <c r="D286" s="11">
        <v>164.5</v>
      </c>
      <c r="E286" s="6">
        <v>62</v>
      </c>
      <c r="F286" s="6">
        <v>0</v>
      </c>
      <c r="G286" s="6">
        <v>0</v>
      </c>
      <c r="H286" s="6">
        <v>0</v>
      </c>
      <c r="I286" s="6">
        <v>0</v>
      </c>
      <c r="J286" s="6">
        <v>0</v>
      </c>
      <c r="K286" s="6">
        <v>0</v>
      </c>
      <c r="L286" s="6">
        <v>0</v>
      </c>
      <c r="M286" s="6">
        <f t="shared" ref="M286:M287" si="39">L286+J286+I286+H286+G286+F286+E286+D286+C286+B286+K286</f>
        <v>239.5</v>
      </c>
    </row>
    <row r="287" spans="1:13" x14ac:dyDescent="0.3">
      <c r="A287" s="6" t="s">
        <v>6</v>
      </c>
      <c r="B287" s="6">
        <v>12</v>
      </c>
      <c r="C287" s="6">
        <v>5</v>
      </c>
      <c r="D287" s="6">
        <v>189</v>
      </c>
      <c r="E287" s="6">
        <v>64</v>
      </c>
      <c r="F287" s="6">
        <v>0</v>
      </c>
      <c r="G287" s="6">
        <v>0</v>
      </c>
      <c r="H287" s="6">
        <v>0</v>
      </c>
      <c r="I287" s="6">
        <v>0</v>
      </c>
      <c r="J287" s="6">
        <v>0</v>
      </c>
      <c r="K287" s="6">
        <v>0</v>
      </c>
      <c r="L287" s="6">
        <v>0</v>
      </c>
      <c r="M287" s="6">
        <f t="shared" si="39"/>
        <v>270</v>
      </c>
    </row>
    <row r="288" spans="1:13" ht="27.6" x14ac:dyDescent="0.3">
      <c r="A288" s="7" t="s">
        <v>14</v>
      </c>
      <c r="B288" s="6"/>
      <c r="C288" s="6">
        <v>0</v>
      </c>
      <c r="D288" s="6">
        <v>0</v>
      </c>
      <c r="E288" s="6">
        <v>0</v>
      </c>
      <c r="F288" s="6">
        <v>0</v>
      </c>
      <c r="G288" s="6">
        <v>0</v>
      </c>
      <c r="H288" s="6">
        <v>0</v>
      </c>
      <c r="I288" s="6">
        <v>0</v>
      </c>
      <c r="J288" s="6">
        <v>0</v>
      </c>
      <c r="K288" s="6">
        <v>0</v>
      </c>
      <c r="L288" s="6">
        <v>0</v>
      </c>
      <c r="M288" s="8">
        <f>L288+J288+I288+H288+G288+F288+E288+D288+C288+B288+K288</f>
        <v>0</v>
      </c>
    </row>
    <row r="289" spans="1:13" x14ac:dyDescent="0.3">
      <c r="A289" s="2"/>
      <c r="B289" s="2"/>
      <c r="C289" s="2"/>
      <c r="D289" s="2"/>
      <c r="E289" s="2"/>
      <c r="F289" s="2"/>
      <c r="G289" s="2"/>
      <c r="H289" s="2"/>
      <c r="I289" s="2" t="s">
        <v>23</v>
      </c>
      <c r="J289" s="2"/>
      <c r="K289" s="2"/>
      <c r="L289" s="2"/>
      <c r="M289" s="10">
        <f>M288/16</f>
        <v>0</v>
      </c>
    </row>
  </sheetData>
  <phoneticPr fontId="1" type="noConversion"/>
  <pageMargins left="0.7" right="0.7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ElsabeBosch</dc:creator>
  <cp:lastModifiedBy>Miss. NNP Mazibuko</cp:lastModifiedBy>
  <cp:lastPrinted>2017-01-10T08:21:02Z</cp:lastPrinted>
  <dcterms:created xsi:type="dcterms:W3CDTF">2017-01-10T08:01:56Z</dcterms:created>
  <dcterms:modified xsi:type="dcterms:W3CDTF">2025-02-06T12:20:30Z</dcterms:modified>
</cp:coreProperties>
</file>