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filterPrivacy="1"/>
  <xr:revisionPtr revIDLastSave="0" documentId="8_{6B9B683C-6781-4182-9AEE-DFC8A2B67175}" xr6:coauthVersionLast="36" xr6:coauthVersionMax="36" xr10:uidLastSave="{00000000-0000-0000-0000-000000000000}"/>
  <bookViews>
    <workbookView xWindow="0" yWindow="0" windowWidth="22260" windowHeight="12645" activeTab="1" xr2:uid="{00000000-000D-0000-FFFF-FFFF00000000}"/>
  </bookViews>
  <sheets>
    <sheet name="Index" sheetId="5" r:id="rId1"/>
    <sheet name="Table S.1" sheetId="1" r:id="rId2"/>
    <sheet name="Table S.2" sheetId="2" r:id="rId3"/>
    <sheet name="Table S.3" sheetId="6" r:id="rId4"/>
    <sheet name="Table S.4" sheetId="7"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9" i="2" l="1"/>
  <c r="R19" i="2"/>
  <c r="Q19" i="2"/>
  <c r="P19" i="2"/>
  <c r="O19" i="2"/>
  <c r="D23" i="1" l="1"/>
  <c r="D22" i="1"/>
  <c r="D18" i="1"/>
</calcChain>
</file>

<file path=xl/sharedStrings.xml><?xml version="1.0" encoding="utf-8"?>
<sst xmlns="http://schemas.openxmlformats.org/spreadsheetml/2006/main" count="1276" uniqueCount="660">
  <si>
    <t>new EV initial cost</t>
  </si>
  <si>
    <t>EV 4y depreciation</t>
  </si>
  <si>
    <t>used EV initial cost</t>
  </si>
  <si>
    <t>new ICEV initial cost</t>
  </si>
  <si>
    <t>slow charging electricity cost</t>
  </si>
  <si>
    <t>fast charging electricity cost</t>
  </si>
  <si>
    <t>share of fast charging</t>
  </si>
  <si>
    <t>average yearly mileage</t>
  </si>
  <si>
    <t>new EV consumption</t>
  </si>
  <si>
    <t>efficiency loss from new to used EV</t>
  </si>
  <si>
    <t>used EV consumption</t>
  </si>
  <si>
    <t>average diesel cost</t>
  </si>
  <si>
    <t>new ICEV consumption</t>
  </si>
  <si>
    <t>fuel efficiency loss from new to used ICEV</t>
  </si>
  <si>
    <t>used ICEV consumption</t>
  </si>
  <si>
    <t>Repair, maintenance, and tyre costs</t>
  </si>
  <si>
    <t>Yearly vehicle taxes</t>
  </si>
  <si>
    <t>Value</t>
  </si>
  <si>
    <t>Comment</t>
  </si>
  <si>
    <t>Sources</t>
  </si>
  <si>
    <t>Unit</t>
  </si>
  <si>
    <t>EUR</t>
  </si>
  <si>
    <t>This value was calculated as an average value of 21 EV models from different brands, battery capacities, and models.</t>
  </si>
  <si>
    <t>This value represents 60% of the value of a new EV.</t>
  </si>
  <si>
    <t>Dmnl</t>
  </si>
  <si>
    <t>Calculated based on EV 4y depreciation.</t>
  </si>
  <si>
    <t>https://www.edmunds.com/car-buying/average-price-electric-car-vs-gas-car.html;
https://www.town.westborough.ma.us/1170/Cost-Range-Comparison;</t>
  </si>
  <si>
    <t>EUR/kWh</t>
  </si>
  <si>
    <t>In Portugal, 4.6% of charging stations are Ultra-fast and 32.5% are Fast. Data from MOBI.Data. Accessed on 12/08/2024.</t>
  </si>
  <si>
    <t>Variable</t>
  </si>
  <si>
    <t>(km/vehicle)/year</t>
  </si>
  <si>
    <t>kWh/km</t>
  </si>
  <si>
    <t>L/km</t>
  </si>
  <si>
    <t>EUR/L</t>
  </si>
  <si>
    <t>https://www.mobie.pt/en/mobidata/data</t>
  </si>
  <si>
    <t>According to an analysis performed by CarVertical, Portuguese vehicles had an annual average mileage of 20,568km. However, data from INE points to 55,431 M de v-km in 2016, which divided by the total car fleet in the same year (4.82926 M) results in 11,459.52 km. The same formula applied to 2023 results in 10,438.16 km per vehicle per year (59,123 M v-km/5.66412 M v). Therefore a value of 11,000km was selected also based on ACEA evaluation of the European fleet.</t>
  </si>
  <si>
    <t xml:space="preserve">Estimativas do tráfego rodoviário, INE (2024);
https://www.carvertical.com/blog/average-mileage-per-year-in-eu-and-us;
Vehicles on European Roads, ACEA (2024);
</t>
  </si>
  <si>
    <t>This value was obtained as the average between Petrol (0.42) and Diesel (0.39) 4y depreciation from CCI (2022). Another study from ISEE cars points to an average 5y depreciation of 38.8% for overall car market in 2023, compared to 49.6% in 2019.</t>
  </si>
  <si>
    <t>Car Cost Index 2022 (CCI, 2022);
https://www.iseecars.com/cars-that-hold-their-value-study</t>
  </si>
  <si>
    <t>https://www.acp.pt/eletricos/carregar-carro-eletrico/quanto-custa-carregar-um-carro-eletrico;
https://alternative-fuels-observatory.ec.europa.eu/consumer-portal/electric-vehicle-recharging-prices;</t>
  </si>
  <si>
    <t>https://www.acp.pt/eletricos/carregar-carro-eletrico/quanto-custa-carregar-um-carro-eletrico;
https://alternative-fuels-observatory.ec.europa.eu/consumer-portal/electric-vehicle-recharging-prices</t>
  </si>
  <si>
    <t>private charging electricity cost</t>
  </si>
  <si>
    <t>Average private charging price of 0.22 EUR/kWh according to the AF Observatory for the Tesla Model 3.</t>
  </si>
  <si>
    <t>https://alternative-fuels-observatory.ec.europa.eu/consumer-portal/electric-vehicle-recharging-prices</t>
  </si>
  <si>
    <t>Based on the average mileage considered, it was assumed that after 4-5 years, an EV would lose 5% of its battery capacity.</t>
  </si>
  <si>
    <t>Calculated based on efficiency loss.</t>
  </si>
  <si>
    <t>expected use of public chargers</t>
  </si>
  <si>
    <t>https://doi.org/10.1016/j.trd.2023.103890</t>
  </si>
  <si>
    <t>https://www.acp.pt/eletricos/carregar-carro-eletrico/quanto-custa-carregar-um-carro-eletrico;
https://www.ayvens.com/en-pt/drive-electric/ev-costs/;
https://ev-database.org/cheatsheet/energy-consumption-electric-car</t>
  </si>
  <si>
    <t>Average diesel price from 2013 to 2021 (Statista, 2022). Current diesel price (August 2024) is 1.53 EUR/L.</t>
  </si>
  <si>
    <t>https://www.statista.com/statistics/603727/diesel-fuel-prices-portugal/;
https://pt.globalpetrolprices.com/Portugal/diesel_prices/;</t>
  </si>
  <si>
    <t>https://www.acp.pt/eletricos/carregar-carro-eletrico/quanto-custa-carregar-um-carro-eletrico;
https://www.cupraofficial.pt/nosso-adn/consumo-de-energia;</t>
  </si>
  <si>
    <t>Average obtained from petrol (5.8L/100km) and diesel (5.2L/100km) average consumption (ACP, 2022). Other values point to 6L/100km to diesel cars and 7L/100km to petrol ones (Cupra, 2024). Therefore, 0.065 was selected as an estimate.</t>
  </si>
  <si>
    <t>Estimate. It may vary based on maintenance and user profile.</t>
  </si>
  <si>
    <t>https://withportugal.com/en/blog/eletrico-ou-gasolina;
https://blazetrends.com/10-cheap-electric-cars-for-sale-in-portugal-in-2022/;
https://www.nissan.pt/veiculos/novos-veiculos/ariya.html;
https://www.tesla.com/pt_pt/modely/design#overview;
https://www.lexus.pt/novos/nx;
https://www.volvocars.com/pt/;
https://caredge.com/guides/average-price-of-an-electric-car-2024;
https://www.statista.com/forecasts/1309622/worldwide-e-vehicles-average-price;</t>
  </si>
  <si>
    <t>Charging points</t>
  </si>
  <si>
    <t>Insurance</t>
  </si>
  <si>
    <t>EUR/year</t>
  </si>
  <si>
    <t>Mandatory insurance is around 10 EUR/month. Higher-coverage insurance can reach different values based on the driver's profile and the vehicle model and year. An average value of 30 EUR/month was assumed.</t>
  </si>
  <si>
    <t>https://www.jornaldenegocios.pt/mais/analises-deco/detalhe/seguro-automovel-o-que-e-que-o-meu-seguro-paga;
https://caetanoretail.pt/blog/quanto-custa-manter-carro/</t>
  </si>
  <si>
    <t>Inspection</t>
  </si>
  <si>
    <t>https://www.acp.pt/veiculos/manutencao-automovel/precos-da-inspecao-automovel</t>
  </si>
  <si>
    <t>Mandatory vehicle inspection.</t>
  </si>
  <si>
    <t>https://poupaenergia.pt/en/dicas/electric-vehicles/#1539600064231-0b90204e-d418;
https://www.prio.pt/pt/custo-de-manutencao-carros-eletricos_236.html?idb=598;
https://www.acp.pt/eletricos/tudo-sobre-eletricos/manutencao-de-um-eletrico/detalhe/custos-de-manutencao-de-carros-eletricos-vs-carros-de-combustao;</t>
  </si>
  <si>
    <t>https://www.deco.proteste.pt/auto/carros-eletricos/noticias/manutencao-carro-custa-200-500-euros;
https://caetanoretail.pt/blog/quanto-custa-manter-carro/;
https://www.prio.pt/pt/custo-de-manutencao-carros-eletricos_236.html?idb=598;
https://www.acp.pt/eletricos/tudo-sobre-eletricos/manutencao-de-um-eletrico/detalhe/custos-de-manutencao-de-carros-eletricos-vs-carros-de-combustao</t>
  </si>
  <si>
    <t>https://www.caranddriver.com/features/a31875141/electric-car-battery-life/;
https://batteryuniversity.com/article/bu-1003a-battery-aging-in-an-electric-vehicle-ev;
https://www.standvirtual.com/diarioautomovel/quanto-custa-a-manutencao-de-um-carro-eletrico/;</t>
  </si>
  <si>
    <t>IUC new ICEV</t>
  </si>
  <si>
    <t>IUC used ICEV</t>
  </si>
  <si>
    <t>IUC new EV</t>
  </si>
  <si>
    <t>IUC used EV</t>
  </si>
  <si>
    <t>ISV new ICEV</t>
  </si>
  <si>
    <t>ISV new EV</t>
  </si>
  <si>
    <t>ISV used EV (if imported)</t>
  </si>
  <si>
    <t>https://www.acp.pt/eletricos/incentivos-e-beneficios/impostos-dos-carros-eletricos-em-portugal</t>
  </si>
  <si>
    <t>ISV used ICEV  (if imported)</t>
  </si>
  <si>
    <t>https://impostosobreveiculos.info/isv/imposto-sobre-veiculos-isv-2024/#TabelaA</t>
  </si>
  <si>
    <t>https://impostosobreveiculos.info/iuc/imposto-unico-circulacao-iuc-2024/</t>
  </si>
  <si>
    <t>https://impostosobreveiculos.info/iuc/imposto-unico-circulacao-iuc-2024/;
https://www.acp.pt/eletricos/incentivos-e-beneficios/impostos-dos-carros-eletricos-em-portugal;</t>
  </si>
  <si>
    <t>new ICEV maintenance</t>
  </si>
  <si>
    <t>new EV maintenance</t>
  </si>
  <si>
    <t>used ICEV maintenance</t>
  </si>
  <si>
    <t>used EV maintenance</t>
  </si>
  <si>
    <t>Approximately 11% ot the TCO (Mid size standard segment (D1 &amp; SUV D1)) for Portugal in 2022, obtained from CarCostIndex (CCI,2022). The average TCO for BEV is 898 EUR. Estimate for yearly maintenance costs. Values found range from 50 to 440 EUR.</t>
  </si>
  <si>
    <t>Approximately 11% ot the TCO (Mid size standard segment (D1 &amp; SUV D1)) for Portugal in 2022, obtained from CarCostIndex (CCI,2022). The average TCO for petrol and diesel cars in Portugal is 1415 EUR per year. Estimate for yearly maintenance costs. Values found range from 660 EUR to 180 EUR.</t>
  </si>
  <si>
    <t>A 30% increase in maintenance costs was assumed for used ICEV. This is based on an increased probability of major repairs with vehicle age.</t>
  </si>
  <si>
    <t>https://www.bls.gov/opub/btn/volume-3/pdf/americans-aging-autos.pdf;
https://caredge.com/cadillac/ct6/maintenance;
https://www.finax.eu/en/blog/when-is-the-right-time-to-buy-and-sell-a-car;</t>
  </si>
  <si>
    <t>A similar figure (30% increase from new EV) was assumed for used EVs. However, it seems repair costs may be higher for EVs than ICEVs, according to the report (see cell to the right). Recommendation is to include sensitivity in operational costs.</t>
  </si>
  <si>
    <t>https://www.repairerdrivennews.com/2022/07/12/ccc-report-repair-costs-turnaround-times-higher-for-evs/</t>
  </si>
  <si>
    <t>EVs are exempt of IUC in Portugal</t>
  </si>
  <si>
    <t>EVs are exempt of ISV in Portugal</t>
  </si>
  <si>
    <t>IUC varies based on model, engine size, emissions, and age. Therefore an average value of 150 EUR was assumed for a new ICEV.</t>
  </si>
  <si>
    <t>As the IUC decreases over time, it was assumed as half the value of a new ICEV.</t>
  </si>
  <si>
    <t>ISV varies broadly according to emissions, vehicle model, and age. A value of 5,000 EUR for registering a new vehicle was assumed.</t>
  </si>
  <si>
    <t>ISV for used vehicles applies only when they  are imported (first registration in Portugal) and are smaller than for new vehicles. A value of EUR 3,000 for registering an imported vehicle was assumed.</t>
  </si>
  <si>
    <t>This value was obtained as BEV  4y depreciation from CCI (2022). Another study from ISEE cars points to an average 5y depreciation of 49.1% for EVs.</t>
  </si>
  <si>
    <t>An average electric car consumes 15 to 20 kWh per 100 km. 0.16 was the value taken from ACP (2022).</t>
  </si>
  <si>
    <t>Range</t>
  </si>
  <si>
    <t>ICEV Range</t>
  </si>
  <si>
    <t>km/Charging station</t>
  </si>
  <si>
    <t>It was assumed that ICEV could run 600km after refuelling.</t>
  </si>
  <si>
    <t>initial EV Range</t>
  </si>
  <si>
    <t>It was assumed that EV could run 180km after recharging in 2013.</t>
  </si>
  <si>
    <t>year of EV range parity</t>
  </si>
  <si>
    <t>Year</t>
  </si>
  <si>
    <t>It was assumed that EVs would reach range parity with ICEVs in 2035. The evolution of EV range till then would follow linear growth.</t>
  </si>
  <si>
    <t>slow charging duration</t>
  </si>
  <si>
    <t>Minutes</t>
  </si>
  <si>
    <t>share of EVs owned by rural population</t>
  </si>
  <si>
    <t>Charging</t>
  </si>
  <si>
    <t>fast charging duration</t>
  </si>
  <si>
    <t>It was assumed that fast charging would take 40 minutes.</t>
  </si>
  <si>
    <t>share of fast charging[Urban]</t>
  </si>
  <si>
    <t>share of fast charging[Rural]</t>
  </si>
  <si>
    <t>operational charging time per year (minutes)</t>
  </si>
  <si>
    <t>Minutes/Year</t>
  </si>
  <si>
    <t>The charging stations are supposed to operate an average of 12 hours per day, every day of the year</t>
  </si>
  <si>
    <t>time required to perceive need for new charging points</t>
  </si>
  <si>
    <t>time required to build new charging stations</t>
  </si>
  <si>
    <t>It is assumed it takes 4 months to build a new charging station.</t>
  </si>
  <si>
    <t>https://danlec.uk/ev-chargers/what-is-the-lifespan-of-a-ev-charging-station/;
https://doi.org/10.1016/j.trd.2023.103890;</t>
  </si>
  <si>
    <t>It is assumed that a charging stations has an average lifetime of 12 years.</t>
  </si>
  <si>
    <t>average charging station lifetime</t>
  </si>
  <si>
    <t>Charging station/Year</t>
  </si>
  <si>
    <t>initial charging points[Urban]</t>
  </si>
  <si>
    <t>initial charging points[Rural]</t>
  </si>
  <si>
    <t>Charging station</t>
  </si>
  <si>
    <t>Initial number of charging stations. Estimated values for urban and rural locations in 2013.</t>
  </si>
  <si>
    <t>https://doi.org/10.1016/j.trd.2023.103890;
https://www.sustainabilitybynumbers.com/p/electric-car-range;
https://ev-database.org/cheatsheet/range-electric-car;
https://www.topgear.com/car-news/electric/here-are-12-longest-range-electric-cars-you-can-buy-today;</t>
  </si>
  <si>
    <t>Ownership</t>
  </si>
  <si>
    <t>It was assumed that 25% of all EVs bought from 2013 to 2022 was owned by rural populations.</t>
  </si>
  <si>
    <t>initial urban car ownership</t>
  </si>
  <si>
    <t>initial rural car ownership</t>
  </si>
  <si>
    <t>Vehicle/Person</t>
  </si>
  <si>
    <t>Data from INE(2023)</t>
  </si>
  <si>
    <t>1/Year</t>
  </si>
  <si>
    <t>Familiarity</t>
  </si>
  <si>
    <t>share of population familiar with ICEV technology</t>
  </si>
  <si>
    <t>100% of the population is familiar with ICEV technology.</t>
  </si>
  <si>
    <t>technology market share[Urban]</t>
  </si>
  <si>
    <t>technology market share[Rural]</t>
  </si>
  <si>
    <t>Initial EV market share in 2013 amongst the rural population</t>
  </si>
  <si>
    <t>innovation coefficient[Urban]</t>
  </si>
  <si>
    <t>innovation coefficient[Rural]</t>
  </si>
  <si>
    <t>immitation coefficient[Urban]</t>
  </si>
  <si>
    <t>immitation coefficient[Rural]</t>
  </si>
  <si>
    <t>Bass difusion parameters. Calibrated against historical EV stock data (2013 to 2022) assuming 25% of all EVs are owned by rural population.</t>
  </si>
  <si>
    <t>Vehicle aging chain</t>
  </si>
  <si>
    <t>initial vehicle stock &lt;2y[ICEV, Urban]</t>
  </si>
  <si>
    <t>initial vehicle stock &lt;2y[ICEV, Rural]</t>
  </si>
  <si>
    <t>initial vehicle stock 2 to 4y[ICEV, Urban]</t>
  </si>
  <si>
    <t>initial vehicle stock 2 to 4y[ICEV, Rural]</t>
  </si>
  <si>
    <t>initial vehicle stock 4 to 10y[ICEV, Urban]</t>
  </si>
  <si>
    <t>initial vehicle stock 4 to 10y[CEV, Rural]</t>
  </si>
  <si>
    <t>initial vehicle stock 10 to 20y[ICEV, Urban]</t>
  </si>
  <si>
    <t>initial vehicle stock 10 to 20y[ICEV, Rural]</t>
  </si>
  <si>
    <t>initial vehicle stock &gt;20y[ICEV, Urban]</t>
  </si>
  <si>
    <t>initial vehicle stock &gt;20y[ICEV, Rural]</t>
  </si>
  <si>
    <t>initial vehicle stock &lt;2y [EV, Urban]</t>
  </si>
  <si>
    <t>initial vehicle stock 2 to 4y[EV, Urban]</t>
  </si>
  <si>
    <t>initial vehicle stock 2 to 4y[EV, Rural]</t>
  </si>
  <si>
    <t>initial vehicle stock 4 to 10y[EV, Urban]</t>
  </si>
  <si>
    <t>initial vehicle stock 10 to 20y[EV, Urban]</t>
  </si>
  <si>
    <t>initial vehicle stock 10 to 20y[EV, Rural]</t>
  </si>
  <si>
    <t>initial vehicle stock &gt;20y[EV, Urban]</t>
  </si>
  <si>
    <t>initial vehicle stock &gt;20y[EV, Rural]</t>
  </si>
  <si>
    <t>initial vehicle stock &lt;2y[EV, Rural]</t>
  </si>
  <si>
    <t>Total stock: 974405,0; Assumption: ICEV stock split equally between populations.</t>
  </si>
  <si>
    <t>Total stock: 2.09377e+06; Assumption: ICEV stock split equally between populations.</t>
  </si>
  <si>
    <t>Total stock: 505632,0; Assumption: ICEV stock split equally between populations</t>
  </si>
  <si>
    <t>It is assumed that there are no significative number of EVs older than 4y when the simulation starts in 2013.</t>
  </si>
  <si>
    <t>scrapping rate 10 to 20y[ICEV]</t>
  </si>
  <si>
    <t>scrapping rate 10 to 20y[EV]</t>
  </si>
  <si>
    <t>scrapping rate &gt;20y [EV]</t>
  </si>
  <si>
    <t>historical new EV registrations</t>
  </si>
  <si>
    <t>Source</t>
  </si>
  <si>
    <t>Historical new EV registrations. Computed as the yearly difference in the total EV stock.</t>
  </si>
  <si>
    <t>EUROSTAT - Passenger cars (Cumulative);
INE - Light passenger vehicles (Cumulative);</t>
  </si>
  <si>
    <t>historical new car registrations</t>
  </si>
  <si>
    <t>Historical car registrations.</t>
  </si>
  <si>
    <t>historical car imports</t>
  </si>
  <si>
    <t>Historical car imports.</t>
  </si>
  <si>
    <t>ACAP and BPSTAT - Matrículas de Automóveis Ligeiros Passageiros em Portugal</t>
  </si>
  <si>
    <t>Vehicle</t>
  </si>
  <si>
    <t>Vehicle/Year</t>
  </si>
  <si>
    <t>historical car ownership</t>
  </si>
  <si>
    <t>INE - Light passenger vehicles (Cumulative) and World Bank Data (Population)</t>
  </si>
  <si>
    <t>Calculated as the total stock of vehicles divided by the total population.</t>
  </si>
  <si>
    <t>historical stock ICEV</t>
  </si>
  <si>
    <t>Historical ICEV stock (Petrol and Diesel Cars, hybrid non-plug in excluded).</t>
  </si>
  <si>
    <t>Historical EV stock (Battery electric vehicles, hybrid plug-in excluded).</t>
  </si>
  <si>
    <t>historical passenger car stock</t>
  </si>
  <si>
    <t>Historical stock of passenger cars (all vehicle types included: petrol, diesel, hybrid, hybrid plug-in, battery electric, and others).</t>
  </si>
  <si>
    <t>historical share of ICEV</t>
  </si>
  <si>
    <t>Computed as the stock of ICEV divided by the total passenger car stock.</t>
  </si>
  <si>
    <t>historical share of EV</t>
  </si>
  <si>
    <t>Computed as the stock of EV divided by the total passenger car stock.</t>
  </si>
  <si>
    <t>historical total population</t>
  </si>
  <si>
    <t>Person</t>
  </si>
  <si>
    <t>Historical total population.</t>
  </si>
  <si>
    <t>historical share of rural population</t>
  </si>
  <si>
    <t>Historical share of rural population.</t>
  </si>
  <si>
    <t>World Bank Data;</t>
  </si>
  <si>
    <t>It is assumed that all EVs are owned by the urban population in 2013. Therefore, this market share represents the total EV market share in 2013.</t>
  </si>
  <si>
    <t>adjusting familiarity factor</t>
  </si>
  <si>
    <t>Uncertainty</t>
  </si>
  <si>
    <t>Group</t>
  </si>
  <si>
    <t>High. Uncertain due to high variability in EV models and their initial cost, which can make an aggregated value little representative of real conditions.</t>
  </si>
  <si>
    <t>Medium. Although different EV models are subject to different depreciation rates, studies seem to agree on an average value of 0.5 depreciation rate after 4 to 5y from purchase.</t>
  </si>
  <si>
    <t>Initial cost</t>
  </si>
  <si>
    <t>Fuel costs</t>
  </si>
  <si>
    <t>High. Uncertainty derived from new EV initial cost.</t>
  </si>
  <si>
    <t xml:space="preserve">Car Cost Index 2022 (CCI, 2022); 
https://www.iseecars.com/cars-that-hold-their-value-study </t>
  </si>
  <si>
    <t>High. Uncertainty due to high variability in ICEV models and their initial cost, which can make an aggregated value little representative of real conditions.</t>
  </si>
  <si>
    <t>Medium. Although different ICEV models are subject to different depreciation rates, studies seem to agree on an average value of 0.4 depreciation rate after 4 to 5y from purchase.</t>
  </si>
  <si>
    <t>0.43 EUR/kWh according to ACP (2022). Average MSP price of 0.49 EUR/kWh according to the AF Observatory for the Tesla Model 3. Average value of 0.46 EUR/kWh selected.</t>
  </si>
  <si>
    <t xml:space="preserve">Low. Uncertainty is low, but time-base variability can be high. </t>
  </si>
  <si>
    <t>0.79 EUR/kWh according to ACP (2022). Average MSP price of 0.59 EUR/kWh according to the AF Observatory for the Tesla Model 3. Average value of 0.69 EUR/kWh selected.</t>
  </si>
  <si>
    <t>Medium. Current values are known, whereas values before 2020 are unknown (i.e., lack of historical data).</t>
  </si>
  <si>
    <t>-</t>
  </si>
  <si>
    <t>https://doi.org/10.1016/j.trd.2023.103890;
https://www.mobie.pt/en/mobidata/data;</t>
  </si>
  <si>
    <t>Medium. Although Mobi.E provides data on usage of charging stations, usage varies throughout the day and week. This can hamper the establishment of an aggregated value.</t>
  </si>
  <si>
    <t>Estimate similar to another scientific paper. Mobi.E values checked at different times and weekdays were around 0.3.</t>
  </si>
  <si>
    <t>Low.</t>
  </si>
  <si>
    <t>Medium.</t>
  </si>
  <si>
    <t>High.</t>
  </si>
  <si>
    <t>High. Insurance plans vary broadly according to vehicle models, age, consumer experience and preference, etc.</t>
  </si>
  <si>
    <t>Medium. Maintenance costs can vary broadly. Aggregate value based on report reduces uncertainty.</t>
  </si>
  <si>
    <t>It is assumed that slow charging takes 7h or 420minutes.</t>
  </si>
  <si>
    <t>https://www.evconnect.com/blog/slow-charge-vs-fast-charge-ev-charging;
https://doi.org/10.1016/j.trd.2023.103890;
https://www.eca.europa.eu/Lists/ECADocuments/SR21_05/SR_Electrical_charging_infrastructure_EN.pdf;</t>
  </si>
  <si>
    <t>Medium. Although this value is know for 2024, no data is available before 2020. Additionally, there is no information considering urban/rural regions.</t>
  </si>
  <si>
    <t>It is assumed that it takes 6 months to perceive the need for new charging points based on the gap in capacity.</t>
  </si>
  <si>
    <t>https://alternative-fuels-observatory.ec.europa.eu/transport-mode/road/portugal;
https://www.mobie.pt/en/mobidata/data;</t>
  </si>
  <si>
    <t>High</t>
  </si>
  <si>
    <t>adjusted maximum rural car ownership rate 2022</t>
  </si>
  <si>
    <t>adjusted maximum urban car ownership rate 2022</t>
  </si>
  <si>
    <t>Data from INE(2023);
https://www.eea.europa.eu/data-and-maps/figures/car-ownership-rates-projections;
https://www.sciencedirect.com/science/article/pii/S2590198223001392;</t>
  </si>
  <si>
    <t>Values calibrated based on historical data on car ownership and urban and rural populations, assuming that rural populations would have a higher car ownership rate given limited mobility options.</t>
  </si>
  <si>
    <t>This adjusting factor indicates the number of people that are familiar with EV technology based on the share of EV ownership given by the Bass diffusion model.  This value was calibrated so that vehicle sales and stocks would match historical data from 2013 to 2022.</t>
  </si>
  <si>
    <t>depreciation rate 10 to 20y</t>
  </si>
  <si>
    <t>depreciation rate &gt;20y</t>
  </si>
  <si>
    <t>depreciation rate 2 to 5y</t>
  </si>
  <si>
    <t>depreciation rate 5 to 10y</t>
  </si>
  <si>
    <t>Assumption.</t>
  </si>
  <si>
    <t>Total stock: 554599; Assumption: ICEV stock is 63% owned by urban population.</t>
  </si>
  <si>
    <t>Total stock from INE and Eurostat - Passenger cars by age.</t>
  </si>
  <si>
    <t>Total stock: 194514; Assumption: ICEV stock is 70% owned by urban population. Estimation of shares across vehicle age stocks between populations is based on calculated urban and rural vehicle ownerships.</t>
  </si>
  <si>
    <t>Total stock: 194514; Assumption: ICEV stock is 30% owned by rural population.</t>
  </si>
  <si>
    <t>Total stock: 554599; Assumption: ICEV stock is 37% owned by urban population.</t>
  </si>
  <si>
    <t>It is assumed that all EVs in this age category are owned by urban populations.</t>
  </si>
  <si>
    <t>It is assumed that no ICEVs younger than 10y would be scrapped.</t>
  </si>
  <si>
    <t>Value calibrated based on a ICEV aging chaing model.</t>
  </si>
  <si>
    <t>It is assumed that all EVs between 10 to 20y are scrapped.</t>
  </si>
  <si>
    <t>It is assumed that all Evsolder than 20y are scrapped.</t>
  </si>
  <si>
    <t>availability of used vehicles 2 to 5y [ICEV]</t>
  </si>
  <si>
    <t>availability of used vehicles 2 to 5y [EV]</t>
  </si>
  <si>
    <t>availability of used vehicles 5 to 10y [ICEV]</t>
  </si>
  <si>
    <t>availability of used vehicles 5 to 10y [EV]</t>
  </si>
  <si>
    <t>https://www.razaoautomovel.com/noticias/mercado-acap-portugal-idade-media-carros-continua-subir-2023/;
https://www.acap.pt/index.php?route=base/pt/noticia/104/mercado-automovel;
https://www.jornaldenegocios.pt/empresas/automovel/detalhe/acap-veiculos-importados-usados-foram-mais-de-dois-tercos-das-matriculas-novas-em-2022;</t>
  </si>
  <si>
    <t>initial ICEV scrapping rate &gt;20y</t>
  </si>
  <si>
    <t>adjusted ICEV scrapping rate &gt;20y</t>
  </si>
  <si>
    <t>Policy variable. It allows for a scrapping scheme that increases the scrapping rate for vehicles older than 20y.</t>
  </si>
  <si>
    <t>Vehicle aging chain [Imports]</t>
  </si>
  <si>
    <t>MNML</t>
  </si>
  <si>
    <t>status [New ICEV]</t>
  </si>
  <si>
    <t>status [New EV]</t>
  </si>
  <si>
    <t>status [Used ICEV]</t>
  </si>
  <si>
    <t>status [Used EV]</t>
  </si>
  <si>
    <t>beta2 [Urban]</t>
  </si>
  <si>
    <t>beta1 [Urban]</t>
  </si>
  <si>
    <t>beta1 [Rural]</t>
  </si>
  <si>
    <t>beta2 [Rural]</t>
  </si>
  <si>
    <t>beta3 [Urban]</t>
  </si>
  <si>
    <t>beta3 [Rural]</t>
  </si>
  <si>
    <t>beta4 [Urban]</t>
  </si>
  <si>
    <t>beta4 [Rural]</t>
  </si>
  <si>
    <t>beta5 [Urban]</t>
  </si>
  <si>
    <t>beta5 [Rural]</t>
  </si>
  <si>
    <t>rural area</t>
  </si>
  <si>
    <t>urban area</t>
  </si>
  <si>
    <t>km2</t>
  </si>
  <si>
    <t>TIPAU Classification from INE.</t>
  </si>
  <si>
    <t>Calculated based on district-level classification of Predominantly Rural (APR) areas.</t>
  </si>
  <si>
    <t>Calculated based on district-level classification of Predominantly Urban (APU) and Medium Urban (AMU) areas.</t>
  </si>
  <si>
    <t>additional charging infrastructure rate</t>
  </si>
  <si>
    <t>Calibrated value.</t>
  </si>
  <si>
    <t>Low. High availability of second-hand ICEV of different ages.</t>
  </si>
  <si>
    <t>High. The availability of second-hand EVs is unknown.</t>
  </si>
  <si>
    <t>Calibrated value. New ICEVs were assumed to have the highest status amongst vehicle options, followed by new EVs. A Used EV is assumed to have a higher status than a second-hand ICEV, given it is likely to be less old than Used ICEVs.</t>
  </si>
  <si>
    <t>Calibrated value. Beta coefficient of the Multinomial Logit Model (MLN) associated with the initial cost. It is negative as it indicates the lower the price the higher the utility. It is assumed that the rural/disadvantaged consumer group has a beta coefficient closer to zero (i.e., higher), as it is more affected by the iniital technology cost.</t>
  </si>
  <si>
    <t>Calibrated value. Beta coefficient of the Multinomial Logit Model (MLN) associated with the operational cost. It is negative as it indicates the lower the operational cost the higher the utility.</t>
  </si>
  <si>
    <t>Calibrated value. Beta coefficient of the Multinomial Logit Model (MLN) associated with technologies' range. It is positive as it indicates the higher the range the higher the utility. It is assumed that the rural/disadvantaged consumer group has a larger beta coefficient, as it is more affected by range anxiety/constraints.</t>
  </si>
  <si>
    <t>Calibrated value. Beta coefficient of the Multinomial Logit Model (MLN) associated with new EV charging availability. It is positive as it indicates the higher the availability the higher the utility. It is assumed that charging availability has a larger weight on the utility perception of EVs for rural populations than urban ones.</t>
  </si>
  <si>
    <t>Calibrated value. Beta coefficient of the MLNM associated with technology status. It is positive, as it indicates the higher the attributed status the higher the utility.</t>
  </si>
  <si>
    <t>Calibrated value. An additional investment to increase the number of charging stations by 23% per year was assumed until the gap in charging capacity was positive was the simulation year was larger than 2022.</t>
  </si>
  <si>
    <t>2010</t>
  </si>
  <si>
    <t>2011</t>
  </si>
  <si>
    <t>2012</t>
  </si>
  <si>
    <t>2013</t>
  </si>
  <si>
    <t>2014</t>
  </si>
  <si>
    <t>2015</t>
  </si>
  <si>
    <t>2016</t>
  </si>
  <si>
    <t>2017</t>
  </si>
  <si>
    <t>2018</t>
  </si>
  <si>
    <t>2019</t>
  </si>
  <si>
    <t>2020</t>
  </si>
  <si>
    <t>2021</t>
  </si>
  <si>
    <t>2022</t>
  </si>
  <si>
    <t>2023</t>
  </si>
  <si>
    <t>historical stock EV</t>
  </si>
  <si>
    <t>historical stock ICEV+BEV</t>
  </si>
  <si>
    <t>Historical stock of ICEV and BEV.</t>
  </si>
  <si>
    <t>historical stock &lt;2y</t>
  </si>
  <si>
    <t>historical stock 2 to 5y</t>
  </si>
  <si>
    <t>historical stock 10 to 20y</t>
  </si>
  <si>
    <t>historical stock 5 to 10y</t>
  </si>
  <si>
    <t>historical stock &gt;20y</t>
  </si>
  <si>
    <t>Historical stock of vehicles less than two years old.</t>
  </si>
  <si>
    <t>Historical stock of vehicles between 2 and 5 years old.</t>
  </si>
  <si>
    <t>Historical stock of vehicles between 5 and 10 years old.</t>
  </si>
  <si>
    <t>Historical stock of vehicles between 10 and 20 years old.</t>
  </si>
  <si>
    <t>Historical stock of vehicles older than 20 years old.</t>
  </si>
  <si>
    <t>EUROSTAT - Passenger cars by age</t>
  </si>
  <si>
    <t xml:space="preserve">  </t>
  </si>
  <si>
    <t>10.1016/j.trd.2021.102813;
Mobi.E data (2024);
https://alternative-fuels-observatory.ec.europa.eu/transport-mode/road/portugal/infrastructure;</t>
  </si>
  <si>
    <t>Estimated number of (AC+DC) charging points built in Portugal. The number of charging points is 2.5 times larger in 2020 than it was in 2015 in Europe.</t>
  </si>
  <si>
    <t>historical total charging points</t>
  </si>
  <si>
    <t>policy 1 switch</t>
  </si>
  <si>
    <t>year of ban on new ICEV sales</t>
  </si>
  <si>
    <t>policy 2 switch</t>
  </si>
  <si>
    <t>EV initial purchase cost subsidy</t>
  </si>
  <si>
    <t>policy 3 switch</t>
  </si>
  <si>
    <t>policy 4 switch</t>
  </si>
  <si>
    <t>policy 4 annual percentage increase in fossil fuel cost</t>
  </si>
  <si>
    <t>randomness in fossil fuel cost switch</t>
  </si>
  <si>
    <t>randomness in electricity cost switch</t>
  </si>
  <si>
    <t>Year from which new ICEVs cannot be purchased.</t>
  </si>
  <si>
    <t>Binary variable (0/1). Policy 1 refers to a ban on new ICEV sales. It prohibits the purchase of new ICEVs from a certain year onwards.</t>
  </si>
  <si>
    <t>Binary variable (0/1). Policy 2 refers to subsidizing the purchase cost of EVs.</t>
  </si>
  <si>
    <t>Amount subsidized by the government, reducing the purchase cost of EVs.</t>
  </si>
  <si>
    <t>Binary variable (0/1). Policy 3 refers to a scrapping scheme that increases the scrapping rate of vehicles older than 20y.</t>
  </si>
  <si>
    <t>Direção Geral de Energia e Geologia (DGEG)</t>
  </si>
  <si>
    <t>https://www.acp.pt/eletricos/incentivos-e-beneficios/incentivos-para-particulares</t>
  </si>
  <si>
    <t>https://www.carsales.com.au/editorial/details/2035-ban-on-combustion-cars-in-europe-could-be-relaxed-146651/</t>
  </si>
  <si>
    <t>https://www.theportugalnews.com/news/2023-10-19/government-encouraging-the-scrapping-of-older-vehicles/82415</t>
  </si>
  <si>
    <t>Binary variable (0/1). When '1', it allows for random fossil fuel costs (EUR/L) based on historical values of diesel ('gasóleo simples' 2015-2023) prices assuming a normal random distribution.</t>
  </si>
  <si>
    <t>Binary variable (0/1). When '1', it allows for random electricity costs (EUR/L) based on historical values of Banda DC assuming a normal random distribution.</t>
  </si>
  <si>
    <t>0/1</t>
  </si>
  <si>
    <t>Supplementary Material</t>
  </si>
  <si>
    <t>[1] Algoritmi Research Center/LASI, Department of Production and Systems, University of Minho, Portugal</t>
  </si>
  <si>
    <t>* = corresponding author details, alaize.orsoletta@gmail.com, Alameda da Universidade 4800 - 058 Guimarães, Portugal</t>
  </si>
  <si>
    <t>Content</t>
  </si>
  <si>
    <t>Manuscript title: "A quantitative modelling approach to energy justice in electric vehicle adoption"</t>
  </si>
  <si>
    <t>Authors: Alaize Dall-Orsoletta [1]* , Rudolph Oosthuizen [2], Géremi Gilson Dranka [3], and Paula Ferreira [1]</t>
  </si>
  <si>
    <t>[2] Department of Engineering and Technology Management, University of Pretoria, South Africa</t>
  </si>
  <si>
    <t>[3] Department of Electrical Engineering, Federal Technological University of Paraná – UTFPR, Brazil</t>
  </si>
  <si>
    <r>
      <rPr>
        <b/>
        <sz val="11"/>
        <color theme="1"/>
        <rFont val="Arial"/>
        <family val="2"/>
      </rPr>
      <t>Table S.1.</t>
    </r>
    <r>
      <rPr>
        <sz val="11"/>
        <color theme="1"/>
        <rFont val="Arial"/>
        <family val="2"/>
      </rPr>
      <t xml:space="preserve"> Model exogenous parameters, their description, assumptions, and sources.</t>
    </r>
  </si>
  <si>
    <r>
      <rPr>
        <b/>
        <sz val="11"/>
        <color theme="1"/>
        <rFont val="Arial"/>
        <family val="2"/>
      </rPr>
      <t>Table S.2.</t>
    </r>
    <r>
      <rPr>
        <sz val="11"/>
        <color theme="1"/>
        <rFont val="Arial"/>
        <family val="2"/>
      </rPr>
      <t xml:space="preserve"> Existing historical data for selected model variables.</t>
    </r>
  </si>
  <si>
    <r>
      <rPr>
        <b/>
        <sz val="11"/>
        <color theme="1"/>
        <rFont val="Arial"/>
        <family val="2"/>
      </rPr>
      <t>Table S.4.</t>
    </r>
    <r>
      <rPr>
        <sz val="11"/>
        <color theme="1"/>
        <rFont val="Arial"/>
        <family val="2"/>
      </rPr>
      <t xml:space="preserve"> Documentation of model equations.</t>
    </r>
  </si>
  <si>
    <t>Equation</t>
  </si>
  <si>
    <t>additional charging infrastructure investment[ConsumerGroup]=</t>
  </si>
  <si>
    <t>annual growth in rural car ownership=</t>
  </si>
  <si>
    <t>annual growth in urban car ownership=</t>
  </si>
  <si>
    <t>average charging electricity cost[ConsumerGroup]=</t>
  </si>
  <si>
    <t>average fleet age=</t>
  </si>
  <si>
    <t>average fleet age per consumer group[ConsumerGroup]=</t>
  </si>
  <si>
    <t>average fossil fuel cost=</t>
  </si>
  <si>
    <t>average recharging time[ConsumerGroup]=</t>
  </si>
  <si>
    <t>average used ICEV initial cost=</t>
  </si>
  <si>
    <t>average vehicle price 10 to 20y=</t>
  </si>
  <si>
    <t>average vehicle price 2 to 5y=</t>
  </si>
  <si>
    <t>average vehicle price 5 to 10y=</t>
  </si>
  <si>
    <t>average vehicle price &gt;20y=</t>
  </si>
  <si>
    <t>calculated car ownership (veh/person)=</t>
  </si>
  <si>
    <t>calculated utility[VehicleType2,ConsumerGroup]=</t>
  </si>
  <si>
    <t>car ownership rate[ConsumerGroup]=</t>
  </si>
  <si>
    <t>charging infrastructure building[ConsumerGroup]=</t>
  </si>
  <si>
    <t>charging infrastructure depreciation[ConsumerGroup]=</t>
  </si>
  <si>
    <t>charging infrastructure installation[ConsumerGroup]=</t>
  </si>
  <si>
    <t>charging points per 1,000 km2[ConsumerGroup]=</t>
  </si>
  <si>
    <t>charging points per 100,000 people[ConsumerGroup]=</t>
  </si>
  <si>
    <t>desired charging capacity[ConsumerGroup]=</t>
  </si>
  <si>
    <t>EV new charging availability utility[VehicleType2,ConsumerGroup]=</t>
  </si>
  <si>
    <t>EV range=</t>
  </si>
  <si>
    <t>EV range utility[VehicleType2,ConsumerGroup]=</t>
  </si>
  <si>
    <t>EV stock per consumer group[ConsumerGroup]=</t>
  </si>
  <si>
    <t>exponential utility[VehicleType2,ConsumerGroup]=</t>
  </si>
  <si>
    <t>fast charging electricity cost=</t>
  </si>
  <si>
    <t>fossil fuel price flunctuation=</t>
  </si>
  <si>
    <t>fuel costs[VehicleType2,ConsumerGroup]=</t>
  </si>
  <si>
    <t>gap in charging capacity[ConsumerGroup]=</t>
  </si>
  <si>
    <t>ICEV scrapping rate &gt;20y=</t>
  </si>
  <si>
    <t>increase in average fossil fuel cost policy 4=</t>
  </si>
  <si>
    <t>initial cost[VehicleType2]=</t>
  </si>
  <si>
    <t>initial cost utility[VehicleType2,ConsumerGroup]=</t>
  </si>
  <si>
    <t>maintenance[VehicleType2]=</t>
  </si>
  <si>
    <t>maximum rural car ownership rate=</t>
  </si>
  <si>
    <t>maximum urban car ownership rate=</t>
  </si>
  <si>
    <t>maximum utility[ConsumerGroup]=</t>
  </si>
  <si>
    <t>new EV charging availability[ConsumerGroup]=</t>
  </si>
  <si>
    <t>New EV charging costs[ConsumerGroup]=</t>
  </si>
  <si>
    <t>new EV initial cost=</t>
  </si>
  <si>
    <t>New ICEV fuel costs[ConsumerGroup]=</t>
  </si>
  <si>
    <t>new vehicle purchase[VehicleType,ConsumerGroup]=</t>
  </si>
  <si>
    <t>new vehicle purchase per consumer group[ConsumerGroup]=</t>
  </si>
  <si>
    <t>new vehicle purchase per vehicle type[VehicleType]=</t>
  </si>
  <si>
    <t>operational cost[VehicleType2,ConsumerGroup]=</t>
  </si>
  <si>
    <t>operational cost utility[VehicleType2,ConsumerGroup]=</t>
  </si>
  <si>
    <t>people getting familiar with EV technology[ConsumerGroup]=</t>
  </si>
  <si>
    <t>population[ConsumerGroup]=</t>
  </si>
  <si>
    <t>potential EV market[ConsumerGroup]=</t>
  </si>
  <si>
    <t>private charging electricity cost=</t>
  </si>
  <si>
    <t>probability of selecting new vehicles[VehicleType,ConsumerGroup]=</t>
  </si>
  <si>
    <t>probability of selecting propulsion technology[VehicleType2,ConsumerGroup]=</t>
  </si>
  <si>
    <t>,ConsumerGroup]=</t>
  </si>
  <si>
    <t>probability of selecting used vehicles[VehicleType,ConsumerGroup]=</t>
  </si>
  <si>
    <t>public recharging capacity required per year[ConsumerGroup]=</t>
  </si>
  <si>
    <t>relative difference in EV ownership between consumer groups=</t>
  </si>
  <si>
    <t>repair, maintenance, and tyre costs[VehicleType2,ConsumerGroup]=</t>
  </si>
  <si>
    <t>rural car ownership max slope=</t>
  </si>
  <si>
    <t>rural car stock=</t>
  </si>
  <si>
    <t>rural EV stock=</t>
  </si>
  <si>
    <t>rural vehicle stock=</t>
  </si>
  <si>
    <t>scrapping 10 to 20y[VehicleType,ConsumerGroup]=</t>
  </si>
  <si>
    <t>scrapping 4 to 10y[VehicleType,ConsumerGroup]=</t>
  </si>
  <si>
    <t>scrapping &gt;20y[VehicleType,ConsumerGroup]=</t>
  </si>
  <si>
    <t>scrapping rate &gt;20y[VehicleType]=</t>
  </si>
  <si>
    <t>share of EV stock[ConsumerGroup]=</t>
  </si>
  <si>
    <t>share of people familiar with vehicle types[VehicleType2,ConsumerGroup]=</t>
  </si>
  <si>
    <t>share of population familiar with EV technology[ConsumerGroup]=</t>
  </si>
  <si>
    <t>share vehicle stock &gt;10y=</t>
  </si>
  <si>
    <t>slow charging electricity cost=</t>
  </si>
  <si>
    <t>status utility[VehicleType2,ConsumerGroup]=</t>
  </si>
  <si>
    <t>sum of expo utilities[ConsumerGroup]=</t>
  </si>
  <si>
    <t>sum pop familiar with EV technology=</t>
  </si>
  <si>
    <t>total charging points=</t>
  </si>
  <si>
    <t>total EV stock=</t>
  </si>
  <si>
    <t>total new vehicle purchase=</t>
  </si>
  <si>
    <t>total rural population=</t>
  </si>
  <si>
    <t>total urban population=</t>
  </si>
  <si>
    <t>total vehicle imports=</t>
  </si>
  <si>
    <t>total vehicle stock=</t>
  </si>
  <si>
    <t>total vehicle stock 10 to 20y=</t>
  </si>
  <si>
    <t>total vehicle stock 2 to 5y=</t>
  </si>
  <si>
    <t>total vehicle stock 5 to 10y=</t>
  </si>
  <si>
    <t>total vehicle stock &lt;2y=</t>
  </si>
  <si>
    <t>total vehicle stock &gt;20y=</t>
  </si>
  <si>
    <t>total vehicle stock per consumer group[ConsumerGroup]=</t>
  </si>
  <si>
    <t>total vehicle stock per vehicle type[VehicleType]=</t>
  </si>
  <si>
    <t>urban car ownership max slope=</t>
  </si>
  <si>
    <t>urban car stock=</t>
  </si>
  <si>
    <t>urban EV stock=</t>
  </si>
  <si>
    <t>urban vehicle stock=</t>
  </si>
  <si>
    <t>used EV charging costs[ConsumerGroup]=</t>
  </si>
  <si>
    <t>used EV consumption=</t>
  </si>
  <si>
    <t>used EV initial cost=</t>
  </si>
  <si>
    <t>used ICEV consumption=</t>
  </si>
  <si>
    <t>used ICEV fuel costs[ConsumerGroup]=</t>
  </si>
  <si>
    <t>used ICEV initial cost=</t>
  </si>
  <si>
    <t>vehicle aging 1[VehicleType,ConsumerGroup]=</t>
  </si>
  <si>
    <t>vehicle aging 2[VehicleType,ConsumerGroup]=</t>
  </si>
  <si>
    <t>vehicle aging 3[VehicleType,ConsumerGroup]=</t>
  </si>
  <si>
    <t>vehicle aging 4[VehicleType,ConsumerGroup]=</t>
  </si>
  <si>
    <t>vehicle demand[ConsumerGroup]=</t>
  </si>
  <si>
    <t>vehicle imports 2 to 5y[VehicleType,ConsumerGroup]=</t>
  </si>
  <si>
    <t>vehicle imports 5 to 10y[VehicleType,ConsumerGroup]=</t>
  </si>
  <si>
    <t>vehicle imports per consumer group[ConsumerGroup]=</t>
  </si>
  <si>
    <t>vehicle range in km[VehicleType2]=</t>
  </si>
  <si>
    <t>vehicle stock &gt;10y[ConsumerGroup]=</t>
  </si>
  <si>
    <t>yearly vehicle taxes[VehicleType2,ConsumerGroup]=</t>
  </si>
  <si>
    <t>aging period 1</t>
  </si>
  <si>
    <t>aging period 2</t>
  </si>
  <si>
    <t>aging period 3</t>
  </si>
  <si>
    <t>aging period 4</t>
  </si>
  <si>
    <t>Vehicle/(Year*Person)</t>
  </si>
  <si>
    <t>IF THEN ELSE(aux time counter=0,0,IF THEN ELSE (aux time counter&lt;=0.5*aux time interval, 2*urban car ownership max slope/aux time interval*aux time counter, IF THEN ELSE( aux time counter&lt;=aux time interval, -2*urban car ownership max slope/aux time interval*aux time counter+2*urban car ownership max slope,0)))</t>
  </si>
  <si>
    <t>(total vehicle stock per consumer group[Urban]*average fleet age per consumer group[Urban]+average fleet age per consumer group[Rural]*total vehicle stock per consumer group[Rural])/SUM(total vehicle stock per consumer group[ConsumerGroup!])</t>
  </si>
  <si>
    <t>(SUM("Vehicle stock &lt;2y"[VehicleType!,ConsumerGroup])*1+SUM(Vehicle stock 2 to 5y[VehicleType!,ConsumerGroup])*3+SUM(Vehicle stock 5 to 10y[VehicleType!,ConsumerGroup])*8+SUM(Vehicle stock 10 to 20y[VehicleType!,ConsumerGroup])*17+SUM("Vehicle stock &gt;20y"[VehicleType!,ConsumerGroup])*25)/total vehicle stock per consumer group[ConsumerGroup]</t>
  </si>
  <si>
    <t>average fleet age per vehicle type and consumer group[VehicleType,ConsumerGroup]=</t>
  </si>
  <si>
    <t>xidz(("Vehicle stock &lt;2y"[VehicleType,ConsumerGroup]+(Vehicle stock 2 to 5y[VehicleType,ConsumerGroup])*3+(Vehicle stock 5 to 10y[VehicleType,ConsumerGroup])*8+(Vehicle stock 10 to 20y[VehicleType,ConsumerGroup])*17+("Vehicle stock &gt;20y"[VehicleType,ConsumerGroup])*25),total vehicle stock per vehicle type and consumer group[VehicleType,ConsumerGroup],0)</t>
  </si>
  <si>
    <t>IF THEN ELSE(Time&gt;2022, IF THEN ELSE(policy 4 switch=1, IF THEN ELSE(randomness in fossil fuel cost switch=1,average fossil fuel cost policy 4+fossil fuel price flunctuation,average fossil fuel cost policy 4),IF THEN ELSE(randomness in fossil fuel cost switch=1,initial average fossil fuel cost+fossil fuel price flunctuation,initial average fossil fuel cost)),IF THEN ELSE(randomness in fossil fuel cost switch=1,initial average fossil fuel cost+fossil fuel price flunctuation,initial average fossil fuel cost))</t>
  </si>
  <si>
    <t>fast charging duration*share of fast charging[ConsumerGroup]+(1-share of fast charging[ConsumerGroup])*slow charging duration</t>
  </si>
  <si>
    <t>Minute</t>
  </si>
  <si>
    <t>(SUM(Vehicle stock 2 to 5y[ICEV,ConsumerGroup!])*average vehicle price 2 to 5y+SUM(Vehicle stock 5 to 10y[ICEV,ConsumerGroup!])*average vehicle price 5 to 10y+SUM(Vehicle stock 10 to 20y[ICEV,ConsumerGroup!])*average vehicle price 10 to 20y+SUM("Vehicle stock &gt;20y"[ICEV,ConsumerGroup!])*"average vehicle price &gt;20y")/(SUM(Vehicle stock 2 to 5y[ICEV,ConsumerGroup!])+SUM(Vehicle stock 5 to 10y[ICEV,ConsumerGroup!])+SUM(Vehicle stock 10 to 20y[ICEV,ConsumerGroup!])+SUM("Vehicle stock &gt;20y"[ICEV,ConsumerGroup!]))</t>
  </si>
  <si>
    <t>Charging station/km2</t>
  </si>
  <si>
    <t>Charging station/Person</t>
  </si>
  <si>
    <t>This variable computes the exponential value of each utility minus the maximum utility.</t>
  </si>
  <si>
    <t>EUR/(Year*Vehicle)</t>
  </si>
  <si>
    <t>(EUR/L)/Year</t>
  </si>
  <si>
    <t>Initial cost attribute times its beta coefficient (beta1).</t>
  </si>
  <si>
    <t>IF THEN ELSE(ConsumerGroup=Urban,total urban population,total rural population)</t>
  </si>
  <si>
    <t>total rural population*rural car ownership</t>
  </si>
  <si>
    <t>Computed as the total population times the share of rural population.</t>
  </si>
  <si>
    <t>Computed as the difference between the total population and the rural population.</t>
  </si>
  <si>
    <t>total vehicle stock per vehicle type and consumer group[VehicleType,ConsumerGroup]=</t>
  </si>
  <si>
    <t>Calculated as the urban population times the estimated urban car ownership.</t>
  </si>
  <si>
    <t/>
  </si>
  <si>
    <t>IF THEN ELSE(aux time counter=0,0,IF THEN ELSE (aux time counter&lt;=0.5*aux time interval, 2*rural car ownership max slope /aux time interval*aux time counter, IF THEN ELSE( aux time counter&lt;=aux time interval, -2*rural car ownership max slope/ aux time interval*aux time counter+2*rural car ownership max slope,0)))</t>
  </si>
  <si>
    <t>expected use of public chargers[ConsumerGroup]*((fast charging electricity cost*share of fast charging[ConsumerGroup])+ (slow charging electricity cost*(1-share of fast charging[ConsumerGroup])))+ (1- expected use of public chargers[ConsumerGroup])*private charging electricity cost</t>
  </si>
  <si>
    <t>new ICEV initial cost*(1-depreciation rate 10 to 20y)</t>
  </si>
  <si>
    <t>new ICEV initial cost*(1-depreciation rate 2 to 5y)</t>
  </si>
  <si>
    <t>new ICEV initial cost*(1-depreciation rate 5 to 10y)</t>
  </si>
  <si>
    <t>new ICEV initial cost*(1-"depreciation rate &gt;20y")</t>
  </si>
  <si>
    <t>(total rural population*rural car ownership+total urban population*urban car ownership)/(total rural population+total urban population)</t>
  </si>
  <si>
    <t>initial cost utility[VehicleType2,ConsumerGroup]+ operational cost utility[VehicleType2,ConsumerGroup]+ EV range utility[VehicleType2,ConsumerGroup]+ EV new charging availability utility[VehicleType2,ConsumerGroup]+ status utility[VehicleType2,ConsumerGroup]</t>
  </si>
  <si>
    <t>IF THEN ELSE(ConsumerGroup=Urban,urban car ownership,rural car ownership)</t>
  </si>
  <si>
    <t>MAX(0,IF THEN ELSE(gap in charging capacity[ConsumerGroup]&gt;additional charging infrastructure investment[ConsumerGroup]:OR:Time&gt;2022,gap in charging capacity[ConsumerGroup]/time required to perceive need for new charging points,additional charging infrastructure investment[ConsumerGroup]))</t>
  </si>
  <si>
    <t>Charging points[ConsumerGroup]/average charging station lifetime</t>
  </si>
  <si>
    <t>MAX(0,Charging points in construction[ConsumerGroup]/time required to build new charging stations)</t>
  </si>
  <si>
    <t>IF THEN ELSE(ConsumerGroup=Urban,Charging points[Urban]/(urban area/1000),Charging points[Rural]/(rural area/1000))</t>
  </si>
  <si>
    <t>IF THEN ELSE(ConsumerGroup=Urban,Charging points[Urban]/(total urban population/100000),Charging points[Rural]/(total rural population/100000))</t>
  </si>
  <si>
    <t>public recharging capacity required per year[ConsumerGroup]*(average recharging time[ConsumerGroup]/"operational charging time per year (minutes)")</t>
  </si>
  <si>
    <t>(beta4[ConsumerGroup]*(IF THEN ELSE(VehicleType2=New EV,new EV charging availability[ConsumerGroup],IF THEN ELSE(VehicleType2=Used EV,new EV charging availability[ConsumerGroup],0))))</t>
  </si>
  <si>
    <t>min(ICEV range,initial EV range+ICEV range/(year of EV range parity-2010)*(Time-2010))</t>
  </si>
  <si>
    <t>beta3[ConsumerGroup]*vehicle range in km[VehicleType2]</t>
  </si>
  <si>
    <t>total vehicle stock per vehicle type and consumer group[EV,ConsumerGroup]</t>
  </si>
  <si>
    <t>EXP(calculated utility[VehicleType2,ConsumerGroup]-maximum utility[ConsumerGroup])</t>
  </si>
  <si>
    <t>IF THEN ELSE(randomness in electricity cost switch=1,base fast charging electricity cost+RANDOM NORMAL(-0.1, 0.1 , 0, 0.1 ,noise seed ),base fast charging electricity cost)</t>
  </si>
  <si>
    <t>RANDOM NORMAL(-0.216, +0.216 , 0 , 0.216, noise seed )</t>
  </si>
  <si>
    <t>This variable assigns each fuel/charging costs to its position in the VehicleType2 subscript (New ICEV, New EV, Used ICEV, Used EV).</t>
  </si>
  <si>
    <t>IF THEN ELSE(VehicleType2=New ICEV, New ICEV fuel costs[ConsumerGroup], IF THEN ELSE(VehicleType2=New EV, New EV charging costs[ConsumerGroup], IF THEN ELSE (VehicleType2=Used ICEV, used ICEV fuel costs[ConsumerGroup],used EV charging costs[ConsumerGroup])))</t>
  </si>
  <si>
    <t>MAX(0, desired charging capacity[ConsumerGroup]-(Charging points in construction[ConsumerGroup]+Charging points[ConsumerGroup]) )</t>
  </si>
  <si>
    <t>IF THEN ELSE(Time&gt;2022, IF THEN ELSE(policy 3 switch=0,"initial ICEV scrapping rate &gt;20y", "adjusted ICEV scrapping rate &gt;20y"),"initial ICEV scrapping rate &gt;20y" )</t>
  </si>
  <si>
    <t>IF THEN ELSE(VehicleType2=New ICEV, new ICEV initial cost, IF THEN ELSE(VehicleType2=New EV, New EV initial cost, IF THEN ELSE(VehicleType2=Used ICEV, used ICEV initial cost,used EV initial cost)))</t>
  </si>
  <si>
    <t>beta1[ConsumerGroup]*initial cost[VehicleType2]</t>
  </si>
  <si>
    <t>This variable assigns each maintenance costs to its position in the VehicleType2 subscript (New ICEV, New EV, Used ICEV, Used EV).</t>
  </si>
  <si>
    <t>IF THEN ELSE(VehicleType2=New ICEV, new ICEV maintenance, IF THEN ELSE(VehicleType2=New EV, new EV maintenance, IF THEN ELSE (VehicleType2=Used ICEV, used ICEV maintenance,used EV maintenance)))</t>
  </si>
  <si>
    <t>IF THEN ELSE(Time&gt;2022,IF THEN ELSE(high growth in car ownership switch=1,1.9*"initial rural car ownership (veh/person)" ,IF THEN ELSE(medium growth in car ownership switch =1,1.7*"initial rural car ownership (veh/person)",IF THEN ELSE(low growth in car ownership switch=1,1.5*"initial rural car ownership (veh/person)" ,adjusted maximum rural car ownership rate 2022))),adjusted maximum rural car ownership rate 2022)</t>
  </si>
  <si>
    <t>IF THEN ELSE(Time&gt;2022, IF THEN ELSE(high growth in car ownership switch=1,1.9*"initial urban car ownership (veh/person)" ,IF THEN ELSE(medium growth in car ownership switch =1,1.7*"initial urban car ownership (veh/person)",IF THEN ELSE(low growth in car ownership switch=1,1.5*"initial urban car ownership (veh/person)" ,adjusted maximum urban car ownership rate 2022))), adjusted maximum urban car ownership rate 2022)</t>
  </si>
  <si>
    <t>VMAX(calculated utility[VehicleType2!,ConsumerGroup])</t>
  </si>
  <si>
    <t>(charging infrastructure installation[ConsumerGroup])</t>
  </si>
  <si>
    <t>(average yearly mileage[ConsumerGroup])*new EV consumption*average charging electricity cost[ConsumerGroup]</t>
  </si>
  <si>
    <t>IF THEN ELSE(Time&gt;2022, IF THEN ELSE(policy 2 switch=0,initial new EV initial cost,initial new EV initial cost-EV initial purchase cost subsidy),initial new EV initial cost )</t>
  </si>
  <si>
    <t>(average yearly mileage[ConsumerGroup])*new ICEV consumption*average fossil fuel cost</t>
  </si>
  <si>
    <t>vehicle demand[ConsumerGroup]*probability of selecting new vehicles[VehicleType,ConsumerGroup]</t>
  </si>
  <si>
    <t>SUM(new vehicle purchase[VehicleType!,ConsumerGroup])</t>
  </si>
  <si>
    <t>SUM(new vehicle purchase[VehicleType,ConsumerGroup!])</t>
  </si>
  <si>
    <t>fuel costs[VehicleType2,ConsumerGroup]+"repair, maintenance, and tyre costs"[VehicleType2,ConsumerGroup]+yearly vehicle taxes[VehicleType2,ConsumerGroup]</t>
  </si>
  <si>
    <t>beta2[ConsumerGroup]*operational cost[VehicleType2,ConsumerGroup]</t>
  </si>
  <si>
    <t>The number of people getting familiar with EV technology is given by the Bass diffusion model calibrated with the historical EV stock and its assumed distribution between urban (75%) and rural (25%) populations.</t>
  </si>
  <si>
    <t>innovation coefficient[ConsumerGroup]*potential EV market[ConsumerGroup]+(immitation coefficient[ConsumerGroup]-innovation coefficient[ConsumerGroup])*Population familiar with EV technology[ConsumerGroup]-(immitation coefficient[ConsumerGroup]/potential EV market[ConsumerGroup])*Population familiar with EV technology[ConsumerGroup]^2</t>
  </si>
  <si>
    <t>IF THEN ELSE(ConsumerGroup=Urban,urban car stock,rural car stock)</t>
  </si>
  <si>
    <t>IF THEN ELSE(randomness in electricity cost switch=1,base private charging electricity cost+RANDOM NORMAL(-0.1, 0.1 , 0, 0.1 , noise seed),base private charging electricity cost)</t>
  </si>
  <si>
    <t>IF THEN ELSE(VehicleType=ICEV,IF THEN ELSE(policy 1 switch=1 :AND: Time&gt;year of ban on new ICEV sales,0,probability of selecting propulsion technology[New ICEV,ConsumerGroup]) ,probability of selecting propulsion technology [New EV,ConsumerGroup])</t>
  </si>
  <si>
    <t>min(adjusting familiarity factor*share of people familiar with vehicle types[VehicleType2,ConsumerGroup],probability of selecting propulsion technology based on decision model [VehicleType2,ConsumerGroup])</t>
  </si>
  <si>
    <t>exponential utility[VehicleType2,ConsumerGroup]/sum of expo utilities[ConsumerGroup]</t>
  </si>
  <si>
    <t>IF THEN ELSE(VehicleType=ICEV,probability of selecting propulsion technology[Used ICEV,ConsumerGroup],probability of selecting propulsion technology[Used EV,ConsumerGroup])</t>
  </si>
  <si>
    <t>EV stock per consumer group[ConsumerGroup]*(average yearly mileage[ConsumerGroup]/EV range)*expected use of public chargers [ConsumerGroup]</t>
  </si>
  <si>
    <t>xidz(share of EV stock[Urban]-share of EV stock[Rural],share of EV stock[Urban],0)</t>
  </si>
  <si>
    <t>IF THEN ELSE(ConsumerGroup=Urban, inspection[VehicleType2]+insurance[VehicleType2]+maintenance[VehicleType2], inspection[VehicleType2]+insurance[VehicleType2]+maintenance[VehicleType2])</t>
  </si>
  <si>
    <t>2*(maximum rural car ownership rate-"initial rural car ownership (veh/person)")/aux time interval</t>
  </si>
  <si>
    <t>EV stock per consumer group[Rural]</t>
  </si>
  <si>
    <t>total vehicle stock per consumer group[Rural]</t>
  </si>
  <si>
    <t>Vehicle stock 10 to 20y[VehicleType,ConsumerGroup]*scrapping rate 10 to 20y[VehicleType]</t>
  </si>
  <si>
    <t>Vehicle stock 5 to 10y[VehicleType,ConsumerGroup]*scrapping rate 5 to 10y[VehicleType]</t>
  </si>
  <si>
    <t>"Vehicle stock &gt;20y"[VehicleType,ConsumerGroup]*"scrapping rate &gt;20y"[VehicleType]</t>
  </si>
  <si>
    <t>IF THEN ELSE(VehicleType=ICEV,"ICEV scrapping rate &gt;20y",1)</t>
  </si>
  <si>
    <t>EV stock per consumer group[ConsumerGroup]/total vehicle stock per consumer group[ConsumerGroup]</t>
  </si>
  <si>
    <t>IF THEN ELSE(VehicleType2=New EV,share of population familiar with EV technology[ConsumerGroup], IF THEN ELSE(VehicleType2=Used EV,share of population familiar with EV technology[ConsumerGroup],share of population familiar with ICEV technology[ConsumerGroup]))</t>
  </si>
  <si>
    <t>Population familiar with EV technology[ConsumerGroup]/potential EV market[ConsumerGroup]</t>
  </si>
  <si>
    <t>SUM("vehicle stock &gt;10y"[ConsumerGroup!])/SUM(total vehicle stock per consumer group[ConsumerGroup!])</t>
  </si>
  <si>
    <t>IF THEN ELSE(randomness in electricity cost switch=1,base slow charging electricity cost+RANDOM NORMAL(-0.1, 0.1 , 0 , 0.1 , noise seed ),base slow charging electricity cost)</t>
  </si>
  <si>
    <t>beta5[ConsumerGroup]*status[VehicleType2]</t>
  </si>
  <si>
    <t>SUM(exponential utility[VehicleType2!,ConsumerGroup])</t>
  </si>
  <si>
    <t>SUM(Population familiar with EV technology[ConsumerGroup!])</t>
  </si>
  <si>
    <t>SUM(Charging points[ConsumerGroup!])</t>
  </si>
  <si>
    <t>SUM(EV stock per consumer group[ConsumerGroup!])</t>
  </si>
  <si>
    <t>SUM(new vehicle purchase per consumer group[ConsumerGroup!])</t>
  </si>
  <si>
    <t>historical total population*historical share of rural population</t>
  </si>
  <si>
    <t>historical total population-total rural population</t>
  </si>
  <si>
    <t>SUM(vehicle imports per consumer group[ConsumerGroup!])</t>
  </si>
  <si>
    <t>SUM(total vehicle stock per consumer group[ConsumerGroup!])</t>
  </si>
  <si>
    <t>SUM(Vehicle stock 10 to 20y[VehicleType!,ConsumerGroup!])</t>
  </si>
  <si>
    <t>SUM(Vehicle stock 2 to 5y[VehicleType!,ConsumerGroup!])</t>
  </si>
  <si>
    <t>SUM(Vehicle stock 5 to 10y[VehicleType!,ConsumerGroup!])</t>
  </si>
  <si>
    <t>SUM("Vehicle stock &lt;2y"[VehicleType!,ConsumerGroup!])</t>
  </si>
  <si>
    <t>SUM("Vehicle stock &gt;20y"[VehicleType!,ConsumerGroup!])</t>
  </si>
  <si>
    <t>SUM(total vehicle stock per vehicle type and consumer group[VehicleType!,ConsumerGroup])</t>
  </si>
  <si>
    <t>SUM(total vehicle stock per vehicle type and consumer group[VehicleType,ConsumerGroup!])</t>
  </si>
  <si>
    <t>"Vehicle stock &lt;2y"[VehicleType,ConsumerGroup]+Vehicle stock 2 to 5y[VehicleType,ConsumerGroup]+Vehicle stock 5 to 10y[VehicleType,ConsumerGroup]+Vehicle stock 10 to 20y[VehicleType,ConsumerGroup]+"Vehicle stock &gt;20y"[VehicleType,ConsumerGroup]</t>
  </si>
  <si>
    <t>2*(maximum urban car ownership rate-"initial urban car ownership (veh/person)")/aux time interval</t>
  </si>
  <si>
    <t>total urban population*urban car ownership</t>
  </si>
  <si>
    <t>EV stock per consumer group[Urban]</t>
  </si>
  <si>
    <t>total vehicle stock per consumer group[Urban]</t>
  </si>
  <si>
    <t>(average yearly mileage[ConsumerGroup])*average charging electricity cost[ConsumerGroup]*used EV consumption</t>
  </si>
  <si>
    <t>new EV consumption*(1+efficiency loss from new to used EV)</t>
  </si>
  <si>
    <t>new EV initial cost*EV 4y depreciation</t>
  </si>
  <si>
    <t>new ICEV consumption*(1+fuel efficiency loss from new to used ICEV)</t>
  </si>
  <si>
    <t>(average yearly mileage[ConsumerGroup])*used ICEV consumption*average fossil fuel cost</t>
  </si>
  <si>
    <t>average used ICEV initial cost</t>
  </si>
  <si>
    <t>"Vehicle stock &lt;2y"[VehicleType,ConsumerGroup]/aging period 1</t>
  </si>
  <si>
    <t>Vehicle stock 2 to 5y[VehicleType,ConsumerGroup]/aging period 2</t>
  </si>
  <si>
    <t>Vehicle stock 5 to 10y[VehicleType,ConsumerGroup]/aging period 3</t>
  </si>
  <si>
    <t>Vehicle stock 10 to 20y[VehicleType,ConsumerGroup]/aging period 4</t>
  </si>
  <si>
    <t>probability of selecting used vehicles[VehicleType,ConsumerGroup]*vehicle demand[ConsumerGroup]*availability of used vehicles 2 to 5y[VehicleType]</t>
  </si>
  <si>
    <t>probability of selecting used vehicles[VehicleType,ConsumerGroup]*availability of used vehicles 5 to 10y[VehicleType]*vehicle demand[ConsumerGroup]</t>
  </si>
  <si>
    <t>SUM(vehicle imports 2 to 5y[VehicleType!,ConsumerGroup])+SUM(vehicle imports 5 to 10y[VehicleType!,ConsumerGroup])</t>
  </si>
  <si>
    <t>IF THEN ELSE(VehicleType2=New EV,EV range,IF THEN ELSE(VehicleType2=Used EV, EV range, IF THEN ELSE(VehicleType2=New ICEV,ICEV range,ICEV range)))</t>
  </si>
  <si>
    <t>SUM(Vehicle stock 10 to 20y[VehicleType!,ConsumerGroup])+SUM("Vehicle stock &gt;20y"[VehicleType!,ConsumerGroup])</t>
  </si>
  <si>
    <t>IF THEN ELSE(ConsumerGroup=Urban,IUC[VehicleType2]+ISV[VehicleType2],IUC[VehicleType2]+ISV[VehicleType2])</t>
  </si>
  <si>
    <r>
      <rPr>
        <b/>
        <sz val="11"/>
        <color theme="1"/>
        <rFont val="Arial"/>
        <family val="2"/>
      </rPr>
      <t>Table S.3.</t>
    </r>
    <r>
      <rPr>
        <sz val="11"/>
        <color theme="1"/>
        <rFont val="Arial"/>
        <family val="2"/>
      </rPr>
      <t xml:space="preserve"> Policy parameters and switches included in the model.</t>
    </r>
  </si>
  <si>
    <t>Additional charging investment is only present when the gap in charging capacity is equal to zero. As soon as this gap becomes positive, the additional investment is substituted by the actual demand for new charging points.</t>
  </si>
  <si>
    <t>Following an s-curve shape.</t>
  </si>
  <si>
    <t>Average charging electricity cost given by the share of private v. public charging, the share of fast charging, and the price of slow and fast charging electricity.</t>
  </si>
  <si>
    <t>Average fleet age calculated using the number of vehicles in each age category and an average age for each stock.</t>
  </si>
  <si>
    <t>Average fleet age computed per consumer group.</t>
  </si>
  <si>
    <t>Average fleet age computed per vehicle type and consumer group.</t>
  </si>
  <si>
    <t>Average fossil fuel cost considering flunctuations and the possibility of incresing the cost of fossil fuels (policy 4).</t>
  </si>
  <si>
    <t>Average recharging time computed as the share of fast charging duration per consumer group and the time it takes to charge a vehicle using fast and slow chargers.</t>
  </si>
  <si>
    <t>Average used ICEV initial cost computed as an age-weighted price.</t>
  </si>
  <si>
    <t>Average vehicle price of vehicles between 10 and 20 years computed using a depreciation rate for this age category.</t>
  </si>
  <si>
    <t>Average vehicle price of vehicles between 2 and 5 years computed using a depreciation rate for this age category.</t>
  </si>
  <si>
    <t>Average vehicle price of vehicles between 5 and 10 years computed using a depreciation rate for this age category.</t>
  </si>
  <si>
    <t>Average vehicle price of vehicles older than 20 years computed using a depreciation rate for this age category.</t>
  </si>
  <si>
    <t>Car ownership calculated using urban and rural car ownership rates and population.</t>
  </si>
  <si>
    <t>Sum of all attribute-linked utilities.</t>
  </si>
  <si>
    <t>Variable attributing each car ownership rate to its consumer group subscript.</t>
  </si>
  <si>
    <t>Charging infrastructure depreciates based on an average charging station lifetime.</t>
  </si>
  <si>
    <t>Charging infrastructure installation is given by the charging points in construction divided by the time it takes to build them.</t>
  </si>
  <si>
    <t>Charging infrastructure building is given by the additional investment in charging or the gap in charging capacity divided by the time it takes to realize the gap.</t>
  </si>
  <si>
    <t>EVCS density per 1,000 square kilometer.</t>
  </si>
  <si>
    <t>EVCS density per 100,000 inhabitants.</t>
  </si>
  <si>
    <t>Desired charging capacity computed through the required public charging capacity, the average recharging time, and the operational time of each charging station.</t>
  </si>
  <si>
    <t>The EV new charging availability utility is given by the new stations being installed times the respective beta coefficient.</t>
  </si>
  <si>
    <t>It was assumed that the evolution of EV range would follow a linear growth pattern until it reached ICEV range parity in the</t>
  </si>
  <si>
    <t>The EV range utility is given by the EV range times the respective beta coefficient.</t>
  </si>
  <si>
    <t>Number of EVs per consumer group.</t>
  </si>
  <si>
    <t>Fast charging electricity cost considering flunctuations given by a random function following a normal distribution.</t>
  </si>
  <si>
    <t>Fossil fuel cost considering flunctuations given by a random function following a normal distribution.</t>
  </si>
  <si>
    <t>Gap in charging capacity given by the difference between the desired and the existing capacity.</t>
  </si>
  <si>
    <t>The scrapping rate of vehicles older than 20y is subject to a scrapping policy (policy 3).</t>
  </si>
  <si>
    <t>Future fossil fuel costs are subject to an annual increase rate, given by policy 4.</t>
  </si>
  <si>
    <t>This variable assigns initial costs to their respective position in the VehicleType2 subscript (New ICEV, New EV, Used ICEV, Used EV).</t>
  </si>
  <si>
    <t>The maximum rural car ownership rate was calibrated to historical data for Time&lt;=2022. From 2022 onwards, it is possible to define different growth trajectories for the rural car ownership rate.</t>
  </si>
  <si>
    <t>The maximum rural car ownership rate was calibrated to historical data for Time&lt;=2022. From 2022 onwards, it is possible to define different growth trajectories for the urban car ownership rate.</t>
  </si>
  <si>
    <t>This variable computes the maximum utility value across all technologies for both consumer groups.</t>
  </si>
  <si>
    <t>This variable represents the additional charging infrastructure built every year.</t>
  </si>
  <si>
    <t>New EV charging costs is given by the average price, mileage, and EV consumption.</t>
  </si>
  <si>
    <t>The new EV initial cost is subject to a subsidy if policy 2 switch is on.</t>
  </si>
  <si>
    <t>New ICEV fuel costs is given by the average fossil fuel cost, mileage, and ICEV consumption.</t>
  </si>
  <si>
    <t>The new vehicle purchase is given by the vehicle demand times the probability of selecting new vehicles.</t>
  </si>
  <si>
    <t>This represents the new vehicle purchase per consumer group.</t>
  </si>
  <si>
    <t>This represents the new vehicle purchase per vehicle type.</t>
  </si>
  <si>
    <t>The operational cost of technology options are given by the sum of fuel costs, repair, maintenance, and tyre costs, and insurance costs.</t>
  </si>
  <si>
    <t>The operational cost utility is given by the operational cost times the respective beta coefficient.</t>
  </si>
  <si>
    <t>This variable assigns each population to its consumer group subscript.</t>
  </si>
  <si>
    <t>This variable assigns each potential EV market to its consumer group subscript.</t>
  </si>
  <si>
    <t>https://fountainware.com/Products/carbuyer/theory.htm</t>
  </si>
  <si>
    <t>growth in car ownership switch</t>
  </si>
  <si>
    <t>Binary variable (0/1). When '1', it indicates a 24.0% growth in car ownership (veh/person) by 2050, from 2013 levels, following an s-curve growth.</t>
  </si>
  <si>
    <t>The IEA/SMP Transportation Model 2004. 2013 value approximated as the average between 2010 and 2015 light-duty vehicle ownership rate in OECD European countries (459.41 cars per 1,000 people). 2050 projected car ownership rate is 570 cars per 1,000 people, indicating a 24.0% growth from 2013 levels.</t>
  </si>
  <si>
    <t>New scrapping rate resulting from Policy 3. Value estimated and highly uncertain.</t>
  </si>
  <si>
    <t>Binary variable (0/1). Policy 4 refers to a yearly increase in fossil fuel costs from 2025 to 2035. Value estimated and highly uncertain.</t>
  </si>
  <si>
    <t>Annual percentage increase in fossil fuel costs resulting from Policy 4. Value estimated and highly uncertain.</t>
  </si>
  <si>
    <t>MAX(0,((population[ConsumerGroup]*car ownership rate[ConsumerGroup])/Time unit)-((total vehicle stock per consumer group[ConsumerGroup])/Time unit)+SUM(scrapping 4 to 10y[VehicleType!,ConsumerGroup])+SUM(scrapping 10 to 20y[VehicleType!,ConsumerGroup])+SUM("scrapping &gt;20y"[VehicleType!,ConsumerGroup])))</t>
  </si>
  <si>
    <t>IF THEN ELSE(policy 4 switch=0,0,IF THEN ELSE(Time&gt;=2025,(policy 4 annual percentage increase*average fossil fuel cost policy 4)*PULSE TRAIN(2025, 1 , 1 , 2035 ),0))</t>
  </si>
  <si>
    <t>IF THEN ELSE(aux counter&gt;0, 0, additional charging infrastructure rate*(Charging points[ConsumerGroup]))</t>
  </si>
  <si>
    <t>initial vehicle stock 4 to 10y[EV, Rural]</t>
  </si>
  <si>
    <t>It is assumed that a approx. 90% of EVs is scrapped per year in this age category because of battery performance.</t>
  </si>
  <si>
    <t>scrapping rate 5 to 10y[ICEV]</t>
  </si>
  <si>
    <t>scrapping rate 5 to 10y[EV]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</si>
</sst>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0.000"/>
  </numFmts>
  <fonts count="11" x14ac:knownFonts="1">
    <font>
      <sz val="11"/>
      <color theme="1"/>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z val="14"/>
      <color theme="1"/>
      <name val="Calibri"/>
      <family val="2"/>
      <scheme val="minor"/>
    </font>
    <font>
      <sz val="11"/>
      <name val="Calibri"/>
      <family val="2"/>
      <scheme val="minor"/>
    </font>
    <font>
      <b/>
      <sz val="14"/>
      <color theme="1"/>
      <name val="Arial"/>
      <family val="2"/>
    </font>
    <font>
      <sz val="11"/>
      <color theme="1"/>
      <name val="Arial"/>
      <family val="2"/>
    </font>
    <font>
      <sz val="11"/>
      <name val="Arial"/>
      <family val="2"/>
    </font>
    <font>
      <b/>
      <sz val="11"/>
      <color theme="1"/>
      <name val="Arial"/>
      <family val="2"/>
    </font>
    <font>
      <b/>
      <i/>
      <sz val="11"/>
      <color theme="1"/>
      <name val="Arial"/>
      <family val="2"/>
    </font>
  </fonts>
  <fills count="2">
    <fill>
      <patternFill patternType="none"/>
    </fill>
    <fill>
      <patternFill patternType="gray125"/>
    </fill>
  </fills>
  <borders count="1">
    <border>
      <left/>
      <right/>
      <top/>
      <bottom/>
      <diagonal/>
    </border>
  </borders>
  <cellStyleXfs count="3">
    <xf numFmtId="0" fontId="0" fillId="0" borderId="0"/>
    <xf numFmtId="164" fontId="1" fillId="0" borderId="0" applyFont="0" applyFill="0" applyBorder="0" applyAlignment="0" applyProtection="0"/>
    <xf numFmtId="0" fontId="2" fillId="0" borderId="0" applyNumberFormat="0" applyFill="0" applyBorder="0" applyAlignment="0" applyProtection="0"/>
  </cellStyleXfs>
  <cellXfs count="36">
    <xf numFmtId="0" fontId="0" fillId="0" borderId="0" xfId="0"/>
    <xf numFmtId="0" fontId="0" fillId="0" borderId="0" xfId="0" applyAlignment="1">
      <alignment vertical="center" wrapText="1"/>
    </xf>
    <xf numFmtId="0" fontId="0" fillId="0" borderId="0" xfId="0" applyAlignment="1">
      <alignment vertical="center"/>
    </xf>
    <xf numFmtId="0" fontId="0" fillId="0" borderId="0" xfId="0" applyFont="1" applyAlignment="1">
      <alignment vertical="center"/>
    </xf>
    <xf numFmtId="0" fontId="3" fillId="0" borderId="0" xfId="0" applyFont="1" applyAlignment="1">
      <alignment vertical="center"/>
    </xf>
    <xf numFmtId="0" fontId="4" fillId="0" borderId="0" xfId="0" applyFont="1" applyAlignment="1">
      <alignment vertical="center" wrapText="1"/>
    </xf>
    <xf numFmtId="0" fontId="5" fillId="0" borderId="0" xfId="0" applyFont="1" applyAlignment="1">
      <alignment vertical="center"/>
    </xf>
    <xf numFmtId="165" fontId="0" fillId="0" borderId="0" xfId="0" applyNumberFormat="1" applyAlignment="1">
      <alignment vertical="center"/>
    </xf>
    <xf numFmtId="11" fontId="0" fillId="0" borderId="0" xfId="0" applyNumberFormat="1" applyAlignment="1">
      <alignment vertical="center"/>
    </xf>
    <xf numFmtId="0" fontId="2" fillId="0" borderId="0" xfId="2" applyAlignment="1">
      <alignment horizontal="left" vertical="center" wrapText="1"/>
    </xf>
    <xf numFmtId="0" fontId="6" fillId="0" borderId="0" xfId="0" applyFont="1" applyAlignment="1">
      <alignment vertical="center" wrapText="1"/>
    </xf>
    <xf numFmtId="0" fontId="6" fillId="0" borderId="0" xfId="0" applyFont="1" applyAlignment="1">
      <alignment vertical="center"/>
    </xf>
    <xf numFmtId="0" fontId="7" fillId="0" borderId="0" xfId="0" applyFont="1" applyAlignment="1">
      <alignment vertical="center"/>
    </xf>
    <xf numFmtId="164" fontId="7" fillId="0" borderId="0" xfId="1" applyFont="1" applyAlignment="1">
      <alignment vertical="center"/>
    </xf>
    <xf numFmtId="0" fontId="7" fillId="0" borderId="0" xfId="0" applyFont="1" applyAlignment="1">
      <alignment vertical="center" wrapText="1"/>
    </xf>
    <xf numFmtId="0" fontId="8" fillId="0" borderId="0" xfId="0" applyFont="1" applyAlignment="1">
      <alignment vertical="center"/>
    </xf>
    <xf numFmtId="0" fontId="8" fillId="0" borderId="0" xfId="0" applyFont="1" applyAlignment="1">
      <alignment vertical="center" wrapText="1"/>
    </xf>
    <xf numFmtId="165" fontId="7" fillId="0" borderId="0" xfId="1" applyNumberFormat="1" applyFont="1" applyAlignment="1">
      <alignment vertical="center"/>
    </xf>
    <xf numFmtId="11" fontId="7" fillId="0" borderId="0" xfId="0" applyNumberFormat="1" applyFont="1" applyAlignment="1">
      <alignment vertical="center"/>
    </xf>
    <xf numFmtId="164" fontId="8" fillId="0" borderId="0" xfId="1" applyFont="1" applyAlignment="1">
      <alignment vertical="center"/>
    </xf>
    <xf numFmtId="166" fontId="8" fillId="0" borderId="0" xfId="0" applyNumberFormat="1" applyFont="1" applyAlignment="1">
      <alignment vertical="center"/>
    </xf>
    <xf numFmtId="0" fontId="7" fillId="0" borderId="0" xfId="0" applyFont="1" applyFill="1" applyAlignment="1">
      <alignment vertical="center" wrapText="1"/>
    </xf>
    <xf numFmtId="2" fontId="0" fillId="0" borderId="0" xfId="0" applyNumberFormat="1" applyAlignment="1">
      <alignment vertical="center"/>
    </xf>
    <xf numFmtId="0" fontId="7" fillId="0" borderId="0" xfId="0" applyFont="1" applyFill="1" applyAlignment="1">
      <alignment vertical="center"/>
    </xf>
    <xf numFmtId="11" fontId="7" fillId="0" borderId="0" xfId="0" applyNumberFormat="1" applyFont="1" applyFill="1" applyAlignment="1">
      <alignment vertical="center"/>
    </xf>
    <xf numFmtId="0" fontId="7" fillId="0" borderId="0" xfId="0" applyFont="1"/>
    <xf numFmtId="2" fontId="7" fillId="0" borderId="0" xfId="0" applyNumberFormat="1" applyFont="1" applyAlignment="1">
      <alignment vertical="center"/>
    </xf>
    <xf numFmtId="0" fontId="0" fillId="0" borderId="0" xfId="0" applyFill="1" applyAlignment="1">
      <alignment vertical="center"/>
    </xf>
    <xf numFmtId="2" fontId="0" fillId="0" borderId="0" xfId="0" applyNumberFormat="1" applyFill="1" applyAlignment="1">
      <alignment vertical="center"/>
    </xf>
    <xf numFmtId="1" fontId="7" fillId="0" borderId="0" xfId="0" applyNumberFormat="1" applyFont="1" applyAlignment="1">
      <alignment vertical="center"/>
    </xf>
    <xf numFmtId="1" fontId="7" fillId="0" borderId="0" xfId="0" applyNumberFormat="1" applyFont="1"/>
    <xf numFmtId="1" fontId="7" fillId="0" borderId="0" xfId="0" applyNumberFormat="1" applyFont="1" applyFill="1"/>
    <xf numFmtId="0" fontId="7" fillId="0" borderId="0" xfId="0" applyFont="1" applyAlignment="1">
      <alignment wrapText="1"/>
    </xf>
    <xf numFmtId="0" fontId="6" fillId="0" borderId="0" xfId="0" applyFont="1"/>
    <xf numFmtId="0" fontId="9" fillId="0" borderId="0" xfId="0" applyFont="1"/>
    <xf numFmtId="0" fontId="10" fillId="0" borderId="0" xfId="0" applyFont="1"/>
  </cellXfs>
  <cellStyles count="3">
    <cellStyle name="Comma" xfId="1" builtinId="3"/>
    <cellStyle name="Hyperlink" xfId="2" builtinId="8"/>
    <cellStyle name="Normal" xfId="0" builtinId="0"/>
  </cellStyles>
  <dxfs count="42">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1"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Arial"/>
        <scheme val="none"/>
      </font>
      <alignment horizontal="general" vertical="center" textRotation="0" wrapText="0" indent="0" justifyLastLine="0" shrinkToFit="0" readingOrder="0"/>
    </dxf>
    <dxf>
      <font>
        <strike val="0"/>
        <outline val="0"/>
        <shadow val="0"/>
        <vertAlign val="baseline"/>
        <name val="Arial"/>
        <scheme val="none"/>
      </font>
      <alignment horizontal="general" vertical="center" textRotation="0" wrapText="1" indent="0" justifyLastLine="0" shrinkToFit="0" readingOrder="0"/>
    </dxf>
    <dxf>
      <font>
        <strike val="0"/>
        <outline val="0"/>
        <shadow val="0"/>
        <vertAlign val="baseline"/>
        <name val="Arial"/>
        <scheme val="none"/>
      </font>
      <alignment horizontal="general" vertical="center" textRotation="0" wrapText="1" indent="0" justifyLastLine="0" shrinkToFit="0" readingOrder="0"/>
    </dxf>
    <dxf>
      <font>
        <strike val="0"/>
        <outline val="0"/>
        <shadow val="0"/>
        <vertAlign val="baseline"/>
        <name val="Arial"/>
        <scheme val="none"/>
      </font>
      <alignment horizontal="general" vertical="center" textRotation="0" wrapText="0" indent="0" justifyLastLine="0" shrinkToFit="0" readingOrder="0"/>
    </dxf>
    <dxf>
      <font>
        <strike val="0"/>
        <outline val="0"/>
        <shadow val="0"/>
        <vertAlign val="baseline"/>
        <name val="Arial"/>
        <scheme val="none"/>
      </font>
      <alignment horizontal="general" vertical="center" textRotation="0" wrapText="0" indent="0" justifyLastLine="0" shrinkToFit="0" readingOrder="0"/>
    </dxf>
    <dxf>
      <font>
        <strike val="0"/>
        <outline val="0"/>
        <shadow val="0"/>
        <vertAlign val="baseline"/>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4"/>
        <color theme="1"/>
        <name val="Arial"/>
        <scheme val="none"/>
      </font>
      <alignment horizontal="general" vertical="center" textRotation="0" wrapText="1" indent="0" justifyLastLine="0" shrinkToFit="0" readingOrder="0"/>
    </dxf>
    <dxf>
      <font>
        <strike val="0"/>
        <outline val="0"/>
        <shadow val="0"/>
        <vertAlign val="baseline"/>
        <name val="Arial"/>
        <scheme val="none"/>
      </font>
    </dxf>
    <dxf>
      <font>
        <b/>
        <i val="0"/>
        <strike val="0"/>
        <condense val="0"/>
        <extend val="0"/>
        <outline val="0"/>
        <shadow val="0"/>
        <u val="none"/>
        <vertAlign val="baseline"/>
        <sz val="14"/>
        <color theme="1"/>
        <name val="Arial"/>
        <scheme val="none"/>
      </font>
      <alignment horizontal="general"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G114" totalsRowShown="0" headerRowDxfId="41" dataDxfId="40">
  <autoFilter ref="A1:G114" xr:uid="{00000000-0009-0000-0100-000001000000}"/>
  <sortState ref="A10:G12">
    <sortCondition ref="B1:B114"/>
  </sortState>
  <tableColumns count="7">
    <tableColumn id="1" xr3:uid="{00000000-0010-0000-0000-000001000000}" name="Group" dataDxfId="39"/>
    <tableColumn id="2" xr3:uid="{00000000-0010-0000-0000-000002000000}" name="Variable" dataDxfId="38"/>
    <tableColumn id="3" xr3:uid="{00000000-0010-0000-0000-000003000000}" name="Unit" dataDxfId="37"/>
    <tableColumn id="4" xr3:uid="{00000000-0010-0000-0000-000004000000}" name="Value" dataDxfId="36"/>
    <tableColumn id="5" xr3:uid="{00000000-0010-0000-0000-000005000000}" name="Comment" dataDxfId="35"/>
    <tableColumn id="6" xr3:uid="{00000000-0010-0000-0000-000006000000}" name="Uncertainty" dataDxfId="34"/>
    <tableColumn id="7" xr3:uid="{00000000-0010-0000-0000-000007000000}" name="Sources" dataDxfId="33"/>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R19" totalsRowShown="0" headerRowDxfId="32" dataDxfId="31">
  <autoFilter ref="A1:R19" xr:uid="{00000000-0009-0000-0100-000002000000}"/>
  <tableColumns count="18">
    <tableColumn id="1" xr3:uid="{00000000-0010-0000-0100-000001000000}" name="Variable" dataDxfId="30"/>
    <tableColumn id="2" xr3:uid="{00000000-0010-0000-0100-000002000000}" name="Unit" dataDxfId="29"/>
    <tableColumn id="3" xr3:uid="{00000000-0010-0000-0100-000003000000}" name="Comment" dataDxfId="28"/>
    <tableColumn id="4" xr3:uid="{00000000-0010-0000-0100-000004000000}" name="Source" dataDxfId="27"/>
    <tableColumn id="5" xr3:uid="{00000000-0010-0000-0100-000005000000}" name="2010" dataDxfId="26"/>
    <tableColumn id="6" xr3:uid="{00000000-0010-0000-0100-000006000000}" name="2011" dataDxfId="25"/>
    <tableColumn id="7" xr3:uid="{00000000-0010-0000-0100-000007000000}" name="2012" dataDxfId="24"/>
    <tableColumn id="8" xr3:uid="{00000000-0010-0000-0100-000008000000}" name="2013" dataDxfId="23"/>
    <tableColumn id="9" xr3:uid="{00000000-0010-0000-0100-000009000000}" name="2014" dataDxfId="22"/>
    <tableColumn id="10" xr3:uid="{00000000-0010-0000-0100-00000A000000}" name="2015" dataDxfId="21"/>
    <tableColumn id="11" xr3:uid="{00000000-0010-0000-0100-00000B000000}" name="2016" dataDxfId="20"/>
    <tableColumn id="12" xr3:uid="{00000000-0010-0000-0100-00000C000000}" name="2017" dataDxfId="19"/>
    <tableColumn id="13" xr3:uid="{00000000-0010-0000-0100-00000D000000}" name="2018" dataDxfId="18"/>
    <tableColumn id="14" xr3:uid="{00000000-0010-0000-0100-00000E000000}" name="2019" dataDxfId="17"/>
    <tableColumn id="15" xr3:uid="{00000000-0010-0000-0100-00000F000000}" name="2020" dataDxfId="16"/>
    <tableColumn id="16" xr3:uid="{00000000-0010-0000-0100-000010000000}" name="2021" dataDxfId="15"/>
    <tableColumn id="17" xr3:uid="{00000000-0010-0000-0100-000011000000}" name="2022" dataDxfId="14"/>
    <tableColumn id="18" xr3:uid="{00000000-0010-0000-0100-000012000000}" name="2023" dataDxfId="13"/>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1:E12" totalsRowShown="0" headerRowDxfId="12" dataDxfId="11">
  <autoFilter ref="A1:E12" xr:uid="{00000000-0009-0000-0100-000003000000}"/>
  <tableColumns count="5">
    <tableColumn id="1" xr3:uid="{00000000-0010-0000-0200-000001000000}" name="Variable" dataDxfId="10"/>
    <tableColumn id="2" xr3:uid="{00000000-0010-0000-0200-000002000000}" name="Unit" dataDxfId="9"/>
    <tableColumn id="3" xr3:uid="{00000000-0010-0000-0200-000003000000}" name="Value" dataDxfId="8"/>
    <tableColumn id="4" xr3:uid="{00000000-0010-0000-0200-000004000000}" name="Comment" dataDxfId="7"/>
    <tableColumn id="5" xr3:uid="{00000000-0010-0000-0200-000005000000}" name="Source" dataDxfId="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1:D113" totalsRowShown="0" headerRowDxfId="5" dataDxfId="4">
  <autoFilter ref="A1:D113" xr:uid="{00000000-0009-0000-0100-000004000000}"/>
  <tableColumns count="4">
    <tableColumn id="1" xr3:uid="{00000000-0010-0000-0300-000001000000}" name="Variable" dataDxfId="3"/>
    <tableColumn id="2" xr3:uid="{00000000-0010-0000-0300-000002000000}" name="Unit" dataDxfId="2"/>
    <tableColumn id="3" xr3:uid="{00000000-0010-0000-0300-000003000000}" name="Comment" dataDxfId="1"/>
    <tableColumn id="4" xr3:uid="{00000000-0010-0000-0300-000004000000}" name="Equation"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workbookViewId="0">
      <selection activeCell="H25" sqref="H25"/>
    </sheetView>
  </sheetViews>
  <sheetFormatPr defaultRowHeight="15" x14ac:dyDescent="0.25"/>
  <sheetData>
    <row r="1" spans="1:1" ht="18" x14ac:dyDescent="0.25">
      <c r="A1" s="33" t="s">
        <v>347</v>
      </c>
    </row>
    <row r="2" spans="1:1" x14ac:dyDescent="0.25">
      <c r="A2" s="25"/>
    </row>
    <row r="3" spans="1:1" x14ac:dyDescent="0.25">
      <c r="A3" s="34" t="s">
        <v>351</v>
      </c>
    </row>
    <row r="4" spans="1:1" x14ac:dyDescent="0.25">
      <c r="A4" s="35" t="s">
        <v>352</v>
      </c>
    </row>
    <row r="5" spans="1:1" x14ac:dyDescent="0.25">
      <c r="A5" s="25" t="s">
        <v>348</v>
      </c>
    </row>
    <row r="6" spans="1:1" x14ac:dyDescent="0.25">
      <c r="A6" s="25" t="s">
        <v>353</v>
      </c>
    </row>
    <row r="7" spans="1:1" x14ac:dyDescent="0.25">
      <c r="A7" s="25" t="s">
        <v>354</v>
      </c>
    </row>
    <row r="8" spans="1:1" x14ac:dyDescent="0.25">
      <c r="A8" s="25" t="s">
        <v>349</v>
      </c>
    </row>
    <row r="9" spans="1:1" x14ac:dyDescent="0.25">
      <c r="A9" s="25"/>
    </row>
    <row r="10" spans="1:1" x14ac:dyDescent="0.25">
      <c r="A10" s="25"/>
    </row>
    <row r="11" spans="1:1" x14ac:dyDescent="0.25">
      <c r="A11" s="34" t="s">
        <v>350</v>
      </c>
    </row>
    <row r="12" spans="1:1" x14ac:dyDescent="0.25">
      <c r="A12" s="25" t="s">
        <v>355</v>
      </c>
    </row>
    <row r="13" spans="1:1" x14ac:dyDescent="0.25">
      <c r="A13" s="25" t="s">
        <v>356</v>
      </c>
    </row>
    <row r="14" spans="1:1" x14ac:dyDescent="0.25">
      <c r="A14" s="25" t="s">
        <v>599</v>
      </c>
    </row>
    <row r="15" spans="1:1" x14ac:dyDescent="0.25">
      <c r="A15" s="25" t="s">
        <v>357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24"/>
  <sheetViews>
    <sheetView tabSelected="1" topLeftCell="B1" zoomScaleNormal="100" workbookViewId="0">
      <selection activeCell="E100" sqref="E100"/>
    </sheetView>
  </sheetViews>
  <sheetFormatPr defaultRowHeight="18.75" x14ac:dyDescent="0.25"/>
  <cols>
    <col min="1" max="1" width="14.7109375" style="5" bestFit="1" customWidth="1"/>
    <col min="2" max="2" width="34.5703125" style="2" customWidth="1"/>
    <col min="3" max="3" width="8.7109375" style="2" customWidth="1"/>
    <col min="4" max="4" width="13.42578125" style="2" bestFit="1" customWidth="1"/>
    <col min="5" max="6" width="30.7109375" style="1" customWidth="1"/>
    <col min="7" max="7" width="67" style="3" customWidth="1"/>
    <col min="8" max="16384" width="9.140625" style="2"/>
  </cols>
  <sheetData>
    <row r="1" spans="1:9" s="4" customFormat="1" x14ac:dyDescent="0.25">
      <c r="A1" s="10" t="s">
        <v>205</v>
      </c>
      <c r="B1" s="11" t="s">
        <v>29</v>
      </c>
      <c r="C1" s="11" t="s">
        <v>20</v>
      </c>
      <c r="D1" s="11" t="s">
        <v>17</v>
      </c>
      <c r="E1" s="10" t="s">
        <v>18</v>
      </c>
      <c r="F1" s="10" t="s">
        <v>204</v>
      </c>
      <c r="G1" s="11" t="s">
        <v>19</v>
      </c>
    </row>
    <row r="2" spans="1:9" ht="142.5" x14ac:dyDescent="0.25">
      <c r="A2" s="12" t="s">
        <v>208</v>
      </c>
      <c r="B2" s="14" t="s">
        <v>0</v>
      </c>
      <c r="C2" s="12" t="s">
        <v>21</v>
      </c>
      <c r="D2" s="13">
        <v>37746</v>
      </c>
      <c r="E2" s="14" t="s">
        <v>22</v>
      </c>
      <c r="F2" s="14" t="s">
        <v>206</v>
      </c>
      <c r="G2" s="14" t="s">
        <v>54</v>
      </c>
    </row>
    <row r="3" spans="1:9" ht="85.5" x14ac:dyDescent="0.25">
      <c r="A3" s="12" t="s">
        <v>208</v>
      </c>
      <c r="B3" s="14" t="s">
        <v>1</v>
      </c>
      <c r="C3" s="12" t="s">
        <v>24</v>
      </c>
      <c r="D3" s="15">
        <v>0.5</v>
      </c>
      <c r="E3" s="16" t="s">
        <v>94</v>
      </c>
      <c r="F3" s="14" t="s">
        <v>207</v>
      </c>
      <c r="G3" s="14" t="s">
        <v>211</v>
      </c>
    </row>
    <row r="4" spans="1:9" s="6" customFormat="1" ht="28.5" x14ac:dyDescent="0.25">
      <c r="A4" s="15" t="s">
        <v>208</v>
      </c>
      <c r="B4" s="16" t="s">
        <v>2</v>
      </c>
      <c r="C4" s="15" t="s">
        <v>21</v>
      </c>
      <c r="D4" s="19">
        <v>18873</v>
      </c>
      <c r="E4" s="16" t="s">
        <v>25</v>
      </c>
      <c r="F4" s="16" t="s">
        <v>210</v>
      </c>
      <c r="G4" s="14" t="s">
        <v>218</v>
      </c>
    </row>
    <row r="5" spans="1:9" ht="85.5" x14ac:dyDescent="0.25">
      <c r="A5" s="12" t="s">
        <v>208</v>
      </c>
      <c r="B5" s="14" t="s">
        <v>3</v>
      </c>
      <c r="C5" s="12" t="s">
        <v>21</v>
      </c>
      <c r="D5" s="13">
        <v>22647</v>
      </c>
      <c r="E5" s="14" t="s">
        <v>23</v>
      </c>
      <c r="F5" s="14" t="s">
        <v>212</v>
      </c>
      <c r="G5" s="14" t="s">
        <v>26</v>
      </c>
    </row>
    <row r="6" spans="1:9" ht="128.25" x14ac:dyDescent="0.25">
      <c r="A6" s="12" t="s">
        <v>208</v>
      </c>
      <c r="B6" s="14" t="s">
        <v>240</v>
      </c>
      <c r="C6" s="12" t="s">
        <v>24</v>
      </c>
      <c r="D6" s="15">
        <v>0.4</v>
      </c>
      <c r="E6" s="16" t="s">
        <v>37</v>
      </c>
      <c r="F6" s="14" t="s">
        <v>213</v>
      </c>
      <c r="G6" s="14" t="s">
        <v>38</v>
      </c>
    </row>
    <row r="7" spans="1:9" ht="15" x14ac:dyDescent="0.25">
      <c r="A7" s="12" t="s">
        <v>208</v>
      </c>
      <c r="B7" s="14" t="s">
        <v>241</v>
      </c>
      <c r="C7" s="12" t="s">
        <v>24</v>
      </c>
      <c r="D7" s="15">
        <v>0.6</v>
      </c>
      <c r="E7" s="16" t="s">
        <v>242</v>
      </c>
      <c r="F7" s="14" t="s">
        <v>224</v>
      </c>
      <c r="G7" s="14" t="s">
        <v>646</v>
      </c>
    </row>
    <row r="8" spans="1:9" ht="15" x14ac:dyDescent="0.25">
      <c r="A8" s="12" t="s">
        <v>208</v>
      </c>
      <c r="B8" s="14" t="s">
        <v>238</v>
      </c>
      <c r="C8" s="12" t="s">
        <v>24</v>
      </c>
      <c r="D8" s="15">
        <v>0.8</v>
      </c>
      <c r="E8" s="16" t="s">
        <v>242</v>
      </c>
      <c r="F8" s="14" t="s">
        <v>224</v>
      </c>
      <c r="G8" s="14" t="s">
        <v>646</v>
      </c>
    </row>
    <row r="9" spans="1:9" ht="15" x14ac:dyDescent="0.25">
      <c r="A9" s="12" t="s">
        <v>208</v>
      </c>
      <c r="B9" s="14" t="s">
        <v>239</v>
      </c>
      <c r="C9" s="12" t="s">
        <v>24</v>
      </c>
      <c r="D9" s="15">
        <v>0.9</v>
      </c>
      <c r="E9" s="16" t="s">
        <v>242</v>
      </c>
      <c r="F9" s="14" t="s">
        <v>224</v>
      </c>
      <c r="G9" s="14" t="s">
        <v>646</v>
      </c>
    </row>
    <row r="10" spans="1:9" ht="99.75" x14ac:dyDescent="0.25">
      <c r="A10" s="12" t="s">
        <v>209</v>
      </c>
      <c r="B10" s="14" t="s">
        <v>5</v>
      </c>
      <c r="C10" s="12" t="s">
        <v>27</v>
      </c>
      <c r="D10" s="15">
        <v>0.69</v>
      </c>
      <c r="E10" s="16" t="s">
        <v>216</v>
      </c>
      <c r="F10" s="16" t="s">
        <v>215</v>
      </c>
      <c r="G10" s="14" t="s">
        <v>40</v>
      </c>
    </row>
    <row r="11" spans="1:9" ht="57" x14ac:dyDescent="0.25">
      <c r="A11" s="12" t="s">
        <v>209</v>
      </c>
      <c r="B11" s="14" t="s">
        <v>41</v>
      </c>
      <c r="C11" s="12" t="s">
        <v>27</v>
      </c>
      <c r="D11" s="15">
        <v>0.22</v>
      </c>
      <c r="E11" s="16" t="s">
        <v>42</v>
      </c>
      <c r="F11" s="16" t="s">
        <v>215</v>
      </c>
      <c r="G11" s="14" t="s">
        <v>43</v>
      </c>
    </row>
    <row r="12" spans="1:9" ht="99.75" x14ac:dyDescent="0.25">
      <c r="A12" s="12" t="s">
        <v>209</v>
      </c>
      <c r="B12" s="14" t="s">
        <v>4</v>
      </c>
      <c r="C12" s="12" t="s">
        <v>27</v>
      </c>
      <c r="D12" s="15">
        <v>0.46</v>
      </c>
      <c r="E12" s="16" t="s">
        <v>214</v>
      </c>
      <c r="F12" s="16" t="s">
        <v>215</v>
      </c>
      <c r="G12" s="14" t="s">
        <v>39</v>
      </c>
    </row>
    <row r="13" spans="1:9" ht="71.25" x14ac:dyDescent="0.25">
      <c r="A13" s="12" t="s">
        <v>209</v>
      </c>
      <c r="B13" s="14" t="s">
        <v>6</v>
      </c>
      <c r="C13" s="12" t="s">
        <v>24</v>
      </c>
      <c r="D13" s="12">
        <v>0.371</v>
      </c>
      <c r="E13" s="14" t="s">
        <v>28</v>
      </c>
      <c r="F13" s="14" t="s">
        <v>217</v>
      </c>
      <c r="G13" s="14" t="s">
        <v>34</v>
      </c>
    </row>
    <row r="14" spans="1:9" ht="99.75" x14ac:dyDescent="0.25">
      <c r="A14" s="12" t="s">
        <v>209</v>
      </c>
      <c r="B14" s="14" t="s">
        <v>46</v>
      </c>
      <c r="C14" s="12" t="s">
        <v>24</v>
      </c>
      <c r="D14" s="12">
        <v>0.5</v>
      </c>
      <c r="E14" s="14" t="s">
        <v>221</v>
      </c>
      <c r="F14" s="14" t="s">
        <v>220</v>
      </c>
      <c r="G14" s="14" t="s">
        <v>219</v>
      </c>
    </row>
    <row r="15" spans="1:9" ht="256.5" x14ac:dyDescent="0.25">
      <c r="A15" s="12" t="s">
        <v>209</v>
      </c>
      <c r="B15" s="14" t="s">
        <v>7</v>
      </c>
      <c r="C15" s="12" t="s">
        <v>30</v>
      </c>
      <c r="D15" s="17">
        <v>11000</v>
      </c>
      <c r="E15" s="14" t="s">
        <v>35</v>
      </c>
      <c r="F15" s="14" t="s">
        <v>222</v>
      </c>
      <c r="G15" s="14" t="s">
        <v>36</v>
      </c>
      <c r="I15" s="7"/>
    </row>
    <row r="16" spans="1:9" ht="57" x14ac:dyDescent="0.25">
      <c r="A16" s="12" t="s">
        <v>209</v>
      </c>
      <c r="B16" s="14" t="s">
        <v>8</v>
      </c>
      <c r="C16" s="12" t="s">
        <v>31</v>
      </c>
      <c r="D16" s="15">
        <v>0.16</v>
      </c>
      <c r="E16" s="16" t="s">
        <v>95</v>
      </c>
      <c r="F16" s="16" t="s">
        <v>222</v>
      </c>
      <c r="G16" s="14" t="s">
        <v>48</v>
      </c>
    </row>
    <row r="17" spans="1:7" ht="85.5" x14ac:dyDescent="0.25">
      <c r="A17" s="12" t="s">
        <v>209</v>
      </c>
      <c r="B17" s="14" t="s">
        <v>9</v>
      </c>
      <c r="C17" s="12" t="s">
        <v>24</v>
      </c>
      <c r="D17" s="12">
        <v>0.05</v>
      </c>
      <c r="E17" s="14" t="s">
        <v>44</v>
      </c>
      <c r="F17" s="14" t="s">
        <v>223</v>
      </c>
      <c r="G17" s="14" t="s">
        <v>65</v>
      </c>
    </row>
    <row r="18" spans="1:7" s="6" customFormat="1" ht="28.5" x14ac:dyDescent="0.25">
      <c r="A18" s="15" t="s">
        <v>209</v>
      </c>
      <c r="B18" s="16" t="s">
        <v>10</v>
      </c>
      <c r="C18" s="15" t="s">
        <v>31</v>
      </c>
      <c r="D18" s="15">
        <f>D16*(1+D17)</f>
        <v>0.16800000000000001</v>
      </c>
      <c r="E18" s="16" t="s">
        <v>45</v>
      </c>
      <c r="F18" s="16" t="s">
        <v>223</v>
      </c>
      <c r="G18" s="14" t="s">
        <v>218</v>
      </c>
    </row>
    <row r="19" spans="1:7" ht="57" x14ac:dyDescent="0.25">
      <c r="A19" s="12" t="s">
        <v>209</v>
      </c>
      <c r="B19" s="14" t="s">
        <v>11</v>
      </c>
      <c r="C19" s="12" t="s">
        <v>33</v>
      </c>
      <c r="D19" s="12">
        <v>1.4</v>
      </c>
      <c r="E19" s="14" t="s">
        <v>49</v>
      </c>
      <c r="F19" s="16" t="s">
        <v>215</v>
      </c>
      <c r="G19" s="14" t="s">
        <v>50</v>
      </c>
    </row>
    <row r="20" spans="1:7" ht="142.5" x14ac:dyDescent="0.25">
      <c r="A20" s="12" t="s">
        <v>209</v>
      </c>
      <c r="B20" s="14" t="s">
        <v>12</v>
      </c>
      <c r="C20" s="12" t="s">
        <v>32</v>
      </c>
      <c r="D20" s="12">
        <v>6.5000000000000002E-2</v>
      </c>
      <c r="E20" s="14" t="s">
        <v>52</v>
      </c>
      <c r="F20" s="14" t="s">
        <v>222</v>
      </c>
      <c r="G20" s="14" t="s">
        <v>51</v>
      </c>
    </row>
    <row r="21" spans="1:7" s="6" customFormat="1" ht="42.75" x14ac:dyDescent="0.25">
      <c r="A21" s="15" t="s">
        <v>209</v>
      </c>
      <c r="B21" s="16" t="s">
        <v>13</v>
      </c>
      <c r="C21" s="15" t="s">
        <v>24</v>
      </c>
      <c r="D21" s="15">
        <v>0.03</v>
      </c>
      <c r="E21" s="16" t="s">
        <v>53</v>
      </c>
      <c r="F21" s="16" t="s">
        <v>224</v>
      </c>
      <c r="G21" s="14" t="s">
        <v>218</v>
      </c>
    </row>
    <row r="22" spans="1:7" s="6" customFormat="1" ht="28.5" x14ac:dyDescent="0.25">
      <c r="A22" s="15" t="s">
        <v>209</v>
      </c>
      <c r="B22" s="16" t="s">
        <v>14</v>
      </c>
      <c r="C22" s="15" t="s">
        <v>32</v>
      </c>
      <c r="D22" s="20">
        <f>D20*(1+D21)</f>
        <v>6.695000000000001E-2</v>
      </c>
      <c r="E22" s="16" t="s">
        <v>45</v>
      </c>
      <c r="F22" s="16" t="s">
        <v>224</v>
      </c>
      <c r="G22" s="14" t="s">
        <v>218</v>
      </c>
    </row>
    <row r="23" spans="1:7" ht="114" x14ac:dyDescent="0.25">
      <c r="A23" s="12" t="s">
        <v>15</v>
      </c>
      <c r="B23" s="14" t="s">
        <v>56</v>
      </c>
      <c r="C23" s="12" t="s">
        <v>57</v>
      </c>
      <c r="D23" s="12">
        <f>30*12</f>
        <v>360</v>
      </c>
      <c r="E23" s="14" t="s">
        <v>58</v>
      </c>
      <c r="F23" s="14" t="s">
        <v>225</v>
      </c>
      <c r="G23" s="14" t="s">
        <v>59</v>
      </c>
    </row>
    <row r="24" spans="1:7" ht="28.5" x14ac:dyDescent="0.25">
      <c r="A24" s="12" t="s">
        <v>15</v>
      </c>
      <c r="B24" s="14" t="s">
        <v>60</v>
      </c>
      <c r="C24" s="12" t="s">
        <v>57</v>
      </c>
      <c r="D24" s="12">
        <v>35.89</v>
      </c>
      <c r="E24" s="14" t="s">
        <v>62</v>
      </c>
      <c r="F24" s="14" t="s">
        <v>222</v>
      </c>
      <c r="G24" s="14" t="s">
        <v>61</v>
      </c>
    </row>
    <row r="25" spans="1:7" s="6" customFormat="1" ht="171" x14ac:dyDescent="0.25">
      <c r="A25" s="15" t="s">
        <v>15</v>
      </c>
      <c r="B25" s="16" t="s">
        <v>78</v>
      </c>
      <c r="C25" s="15" t="s">
        <v>57</v>
      </c>
      <c r="D25" s="15">
        <v>180</v>
      </c>
      <c r="E25" s="16" t="s">
        <v>83</v>
      </c>
      <c r="F25" s="16" t="s">
        <v>226</v>
      </c>
      <c r="G25" s="14" t="s">
        <v>64</v>
      </c>
    </row>
    <row r="26" spans="1:7" s="6" customFormat="1" ht="142.5" x14ac:dyDescent="0.25">
      <c r="A26" s="15" t="s">
        <v>15</v>
      </c>
      <c r="B26" s="16" t="s">
        <v>79</v>
      </c>
      <c r="C26" s="15" t="s">
        <v>57</v>
      </c>
      <c r="D26" s="15">
        <v>100</v>
      </c>
      <c r="E26" s="16" t="s">
        <v>82</v>
      </c>
      <c r="F26" s="16" t="s">
        <v>226</v>
      </c>
      <c r="G26" s="14" t="s">
        <v>63</v>
      </c>
    </row>
    <row r="27" spans="1:7" s="6" customFormat="1" ht="85.5" x14ac:dyDescent="0.25">
      <c r="A27" s="15" t="s">
        <v>15</v>
      </c>
      <c r="B27" s="16" t="s">
        <v>80</v>
      </c>
      <c r="C27" s="15" t="s">
        <v>57</v>
      </c>
      <c r="D27" s="15">
        <v>240</v>
      </c>
      <c r="E27" s="16" t="s">
        <v>84</v>
      </c>
      <c r="F27" s="16" t="s">
        <v>224</v>
      </c>
      <c r="G27" s="14" t="s">
        <v>85</v>
      </c>
    </row>
    <row r="28" spans="1:7" s="6" customFormat="1" ht="128.25" x14ac:dyDescent="0.25">
      <c r="A28" s="15" t="s">
        <v>15</v>
      </c>
      <c r="B28" s="16" t="s">
        <v>81</v>
      </c>
      <c r="C28" s="15" t="s">
        <v>57</v>
      </c>
      <c r="D28" s="15">
        <v>130</v>
      </c>
      <c r="E28" s="16" t="s">
        <v>86</v>
      </c>
      <c r="F28" s="16" t="s">
        <v>224</v>
      </c>
      <c r="G28" s="14" t="s">
        <v>87</v>
      </c>
    </row>
    <row r="29" spans="1:7" s="6" customFormat="1" ht="71.25" x14ac:dyDescent="0.25">
      <c r="A29" s="15" t="s">
        <v>16</v>
      </c>
      <c r="B29" s="16" t="s">
        <v>66</v>
      </c>
      <c r="C29" s="15" t="s">
        <v>57</v>
      </c>
      <c r="D29" s="15">
        <v>150</v>
      </c>
      <c r="E29" s="16" t="s">
        <v>90</v>
      </c>
      <c r="F29" s="16" t="s">
        <v>224</v>
      </c>
      <c r="G29" s="14" t="s">
        <v>76</v>
      </c>
    </row>
    <row r="30" spans="1:7" s="6" customFormat="1" ht="42.75" x14ac:dyDescent="0.25">
      <c r="A30" s="15" t="s">
        <v>16</v>
      </c>
      <c r="B30" s="16" t="s">
        <v>67</v>
      </c>
      <c r="C30" s="15" t="s">
        <v>57</v>
      </c>
      <c r="D30" s="15">
        <v>75</v>
      </c>
      <c r="E30" s="16" t="s">
        <v>91</v>
      </c>
      <c r="F30" s="16" t="s">
        <v>224</v>
      </c>
      <c r="G30" s="14" t="s">
        <v>76</v>
      </c>
    </row>
    <row r="31" spans="1:7" ht="57" x14ac:dyDescent="0.25">
      <c r="A31" s="12" t="s">
        <v>16</v>
      </c>
      <c r="B31" s="16" t="s">
        <v>68</v>
      </c>
      <c r="C31" s="15" t="s">
        <v>57</v>
      </c>
      <c r="D31" s="15">
        <v>0</v>
      </c>
      <c r="E31" s="16" t="s">
        <v>88</v>
      </c>
      <c r="F31" s="16" t="s">
        <v>222</v>
      </c>
      <c r="G31" s="14" t="s">
        <v>77</v>
      </c>
    </row>
    <row r="32" spans="1:7" ht="57" x14ac:dyDescent="0.25">
      <c r="A32" s="12" t="s">
        <v>16</v>
      </c>
      <c r="B32" s="16" t="s">
        <v>69</v>
      </c>
      <c r="C32" s="15" t="s">
        <v>57</v>
      </c>
      <c r="D32" s="15">
        <v>0</v>
      </c>
      <c r="E32" s="16" t="s">
        <v>88</v>
      </c>
      <c r="F32" s="16" t="s">
        <v>222</v>
      </c>
      <c r="G32" s="14" t="s">
        <v>77</v>
      </c>
    </row>
    <row r="33" spans="1:12" s="6" customFormat="1" ht="71.25" x14ac:dyDescent="0.25">
      <c r="A33" s="15" t="s">
        <v>16</v>
      </c>
      <c r="B33" s="16" t="s">
        <v>70</v>
      </c>
      <c r="C33" s="15" t="s">
        <v>21</v>
      </c>
      <c r="D33" s="15">
        <v>5000</v>
      </c>
      <c r="E33" s="16" t="s">
        <v>92</v>
      </c>
      <c r="F33" s="16" t="s">
        <v>224</v>
      </c>
      <c r="G33" s="14" t="s">
        <v>75</v>
      </c>
    </row>
    <row r="34" spans="1:12" s="6" customFormat="1" ht="99.75" x14ac:dyDescent="0.25">
      <c r="A34" s="15" t="s">
        <v>16</v>
      </c>
      <c r="B34" s="16" t="s">
        <v>74</v>
      </c>
      <c r="C34" s="15" t="s">
        <v>21</v>
      </c>
      <c r="D34" s="15">
        <v>3000</v>
      </c>
      <c r="E34" s="16" t="s">
        <v>93</v>
      </c>
      <c r="F34" s="16" t="s">
        <v>224</v>
      </c>
      <c r="G34" s="14" t="s">
        <v>75</v>
      </c>
    </row>
    <row r="35" spans="1:12" ht="28.5" x14ac:dyDescent="0.25">
      <c r="A35" s="12" t="s">
        <v>16</v>
      </c>
      <c r="B35" s="16" t="s">
        <v>71</v>
      </c>
      <c r="C35" s="15" t="s">
        <v>21</v>
      </c>
      <c r="D35" s="15">
        <v>0</v>
      </c>
      <c r="E35" s="16" t="s">
        <v>89</v>
      </c>
      <c r="F35" s="16" t="s">
        <v>222</v>
      </c>
      <c r="G35" s="14" t="s">
        <v>73</v>
      </c>
    </row>
    <row r="36" spans="1:12" ht="28.5" x14ac:dyDescent="0.25">
      <c r="A36" s="12" t="s">
        <v>16</v>
      </c>
      <c r="B36" s="16" t="s">
        <v>72</v>
      </c>
      <c r="C36" s="15" t="s">
        <v>21</v>
      </c>
      <c r="D36" s="15">
        <v>0</v>
      </c>
      <c r="E36" s="16" t="s">
        <v>89</v>
      </c>
      <c r="F36" s="16" t="s">
        <v>222</v>
      </c>
      <c r="G36" s="14" t="s">
        <v>73</v>
      </c>
    </row>
    <row r="37" spans="1:12" ht="42.75" x14ac:dyDescent="0.25">
      <c r="A37" s="12" t="s">
        <v>96</v>
      </c>
      <c r="B37" s="14" t="s">
        <v>97</v>
      </c>
      <c r="C37" s="12" t="s">
        <v>98</v>
      </c>
      <c r="D37" s="12">
        <v>600</v>
      </c>
      <c r="E37" s="14" t="s">
        <v>99</v>
      </c>
      <c r="F37" s="14" t="s">
        <v>222</v>
      </c>
      <c r="G37" s="14" t="s">
        <v>47</v>
      </c>
    </row>
    <row r="38" spans="1:12" ht="71.25" x14ac:dyDescent="0.25">
      <c r="A38" s="12" t="s">
        <v>96</v>
      </c>
      <c r="B38" s="14" t="s">
        <v>100</v>
      </c>
      <c r="C38" s="12" t="s">
        <v>98</v>
      </c>
      <c r="D38" s="12">
        <v>180</v>
      </c>
      <c r="E38" s="14" t="s">
        <v>101</v>
      </c>
      <c r="F38" s="14" t="s">
        <v>222</v>
      </c>
      <c r="G38" s="14" t="s">
        <v>127</v>
      </c>
      <c r="L38"/>
    </row>
    <row r="39" spans="1:12" ht="71.25" x14ac:dyDescent="0.25">
      <c r="A39" s="12" t="s">
        <v>96</v>
      </c>
      <c r="B39" s="14" t="s">
        <v>102</v>
      </c>
      <c r="C39" s="12" t="s">
        <v>103</v>
      </c>
      <c r="D39" s="12">
        <v>2040</v>
      </c>
      <c r="E39" s="14" t="s">
        <v>104</v>
      </c>
      <c r="F39" s="14" t="s">
        <v>224</v>
      </c>
      <c r="G39" s="14"/>
      <c r="L39"/>
    </row>
    <row r="40" spans="1:12" ht="71.25" x14ac:dyDescent="0.25">
      <c r="A40" s="12" t="s">
        <v>108</v>
      </c>
      <c r="B40" s="14" t="s">
        <v>109</v>
      </c>
      <c r="C40" s="12" t="s">
        <v>106</v>
      </c>
      <c r="D40" s="12">
        <v>40</v>
      </c>
      <c r="E40" s="14" t="s">
        <v>110</v>
      </c>
      <c r="F40" s="14" t="s">
        <v>222</v>
      </c>
      <c r="G40" s="14" t="s">
        <v>228</v>
      </c>
    </row>
    <row r="41" spans="1:12" ht="71.25" x14ac:dyDescent="0.25">
      <c r="A41" s="12" t="s">
        <v>108</v>
      </c>
      <c r="B41" s="14" t="s">
        <v>105</v>
      </c>
      <c r="C41" s="12" t="s">
        <v>106</v>
      </c>
      <c r="D41" s="12">
        <v>420</v>
      </c>
      <c r="E41" s="14" t="s">
        <v>227</v>
      </c>
      <c r="F41" s="14" t="s">
        <v>222</v>
      </c>
      <c r="G41" s="14" t="s">
        <v>228</v>
      </c>
    </row>
    <row r="42" spans="1:12" ht="85.5" x14ac:dyDescent="0.25">
      <c r="A42" s="12" t="s">
        <v>108</v>
      </c>
      <c r="B42" s="14" t="s">
        <v>111</v>
      </c>
      <c r="C42" s="12" t="s">
        <v>24</v>
      </c>
      <c r="D42" s="12">
        <v>0.371</v>
      </c>
      <c r="E42" s="14" t="s">
        <v>28</v>
      </c>
      <c r="F42" s="14" t="s">
        <v>229</v>
      </c>
      <c r="G42" s="14" t="s">
        <v>34</v>
      </c>
    </row>
    <row r="43" spans="1:12" ht="85.5" x14ac:dyDescent="0.25">
      <c r="A43" s="12" t="s">
        <v>108</v>
      </c>
      <c r="B43" s="14" t="s">
        <v>112</v>
      </c>
      <c r="C43" s="12" t="s">
        <v>24</v>
      </c>
      <c r="D43" s="12">
        <v>0.371</v>
      </c>
      <c r="E43" s="14" t="s">
        <v>28</v>
      </c>
      <c r="F43" s="14" t="s">
        <v>229</v>
      </c>
      <c r="G43" s="14" t="s">
        <v>34</v>
      </c>
    </row>
    <row r="44" spans="1:12" ht="57" x14ac:dyDescent="0.25">
      <c r="A44" s="12" t="s">
        <v>108</v>
      </c>
      <c r="B44" s="14" t="s">
        <v>113</v>
      </c>
      <c r="C44" s="12" t="s">
        <v>114</v>
      </c>
      <c r="D44" s="12">
        <v>259200</v>
      </c>
      <c r="E44" s="14" t="s">
        <v>115</v>
      </c>
      <c r="F44" s="14" t="s">
        <v>223</v>
      </c>
      <c r="G44" s="14" t="s">
        <v>218</v>
      </c>
    </row>
    <row r="45" spans="1:12" ht="57" x14ac:dyDescent="0.25">
      <c r="A45" s="12" t="s">
        <v>108</v>
      </c>
      <c r="B45" s="14" t="s">
        <v>116</v>
      </c>
      <c r="C45" s="12" t="s">
        <v>103</v>
      </c>
      <c r="D45" s="12">
        <v>0.5</v>
      </c>
      <c r="E45" s="14" t="s">
        <v>230</v>
      </c>
      <c r="F45" s="14" t="s">
        <v>224</v>
      </c>
      <c r="G45" s="14" t="s">
        <v>218</v>
      </c>
    </row>
    <row r="46" spans="1:12" ht="42.75" x14ac:dyDescent="0.25">
      <c r="A46" s="12" t="s">
        <v>108</v>
      </c>
      <c r="B46" s="14" t="s">
        <v>117</v>
      </c>
      <c r="C46" s="12" t="s">
        <v>103</v>
      </c>
      <c r="D46" s="12">
        <v>0.3</v>
      </c>
      <c r="E46" s="14" t="s">
        <v>118</v>
      </c>
      <c r="F46" s="14" t="s">
        <v>223</v>
      </c>
      <c r="G46" s="14" t="s">
        <v>218</v>
      </c>
    </row>
    <row r="47" spans="1:12" ht="42.75" x14ac:dyDescent="0.25">
      <c r="A47" s="12" t="s">
        <v>108</v>
      </c>
      <c r="B47" s="14" t="s">
        <v>121</v>
      </c>
      <c r="C47" s="12" t="s">
        <v>103</v>
      </c>
      <c r="D47" s="12">
        <v>12</v>
      </c>
      <c r="E47" s="14" t="s">
        <v>120</v>
      </c>
      <c r="F47" s="14" t="s">
        <v>223</v>
      </c>
      <c r="G47" s="14" t="s">
        <v>119</v>
      </c>
    </row>
    <row r="48" spans="1:12" ht="57" x14ac:dyDescent="0.25">
      <c r="A48" s="12" t="s">
        <v>108</v>
      </c>
      <c r="B48" s="14" t="s">
        <v>123</v>
      </c>
      <c r="C48" s="12" t="s">
        <v>125</v>
      </c>
      <c r="D48" s="12">
        <v>100</v>
      </c>
      <c r="E48" s="14" t="s">
        <v>126</v>
      </c>
      <c r="F48" s="14" t="s">
        <v>224</v>
      </c>
      <c r="G48" s="14" t="s">
        <v>218</v>
      </c>
    </row>
    <row r="49" spans="1:7" ht="57" x14ac:dyDescent="0.25">
      <c r="A49" s="12" t="s">
        <v>108</v>
      </c>
      <c r="B49" s="14" t="s">
        <v>124</v>
      </c>
      <c r="C49" s="12" t="s">
        <v>125</v>
      </c>
      <c r="D49" s="12">
        <v>20</v>
      </c>
      <c r="E49" s="14" t="s">
        <v>126</v>
      </c>
      <c r="F49" s="14" t="s">
        <v>224</v>
      </c>
      <c r="G49" s="14" t="s">
        <v>218</v>
      </c>
    </row>
    <row r="50" spans="1:7" ht="57" x14ac:dyDescent="0.25">
      <c r="A50" s="12" t="s">
        <v>108</v>
      </c>
      <c r="B50" s="14" t="s">
        <v>277</v>
      </c>
      <c r="C50" s="12" t="s">
        <v>279</v>
      </c>
      <c r="D50" s="12">
        <v>696009</v>
      </c>
      <c r="E50" s="14" t="s">
        <v>281</v>
      </c>
      <c r="F50" s="14" t="s">
        <v>224</v>
      </c>
      <c r="G50" s="14" t="s">
        <v>280</v>
      </c>
    </row>
    <row r="51" spans="1:7" ht="71.25" x14ac:dyDescent="0.25">
      <c r="A51" s="12" t="s">
        <v>108</v>
      </c>
      <c r="B51" s="14" t="s">
        <v>278</v>
      </c>
      <c r="C51" s="12" t="s">
        <v>279</v>
      </c>
      <c r="D51" s="12">
        <v>194879.3</v>
      </c>
      <c r="E51" s="14" t="s">
        <v>282</v>
      </c>
      <c r="F51" s="14" t="s">
        <v>224</v>
      </c>
      <c r="G51" s="14" t="s">
        <v>280</v>
      </c>
    </row>
    <row r="52" spans="1:7" ht="114" x14ac:dyDescent="0.25">
      <c r="A52" s="12" t="s">
        <v>108</v>
      </c>
      <c r="B52" s="14" t="s">
        <v>283</v>
      </c>
      <c r="C52" s="12" t="s">
        <v>134</v>
      </c>
      <c r="D52" s="12">
        <v>0.23017799999999999</v>
      </c>
      <c r="E52" s="14" t="s">
        <v>293</v>
      </c>
      <c r="F52" s="14" t="s">
        <v>224</v>
      </c>
      <c r="G52" s="14" t="s">
        <v>231</v>
      </c>
    </row>
    <row r="53" spans="1:7" ht="57" x14ac:dyDescent="0.25">
      <c r="A53" s="12" t="s">
        <v>128</v>
      </c>
      <c r="B53" s="14" t="s">
        <v>107</v>
      </c>
      <c r="C53" s="12" t="s">
        <v>24</v>
      </c>
      <c r="D53" s="12">
        <v>0.25</v>
      </c>
      <c r="E53" s="14" t="s">
        <v>129</v>
      </c>
      <c r="F53" s="14" t="s">
        <v>224</v>
      </c>
      <c r="G53" s="14" t="s">
        <v>218</v>
      </c>
    </row>
    <row r="54" spans="1:7" ht="99.75" x14ac:dyDescent="0.25">
      <c r="A54" s="12" t="s">
        <v>128</v>
      </c>
      <c r="B54" s="14" t="s">
        <v>130</v>
      </c>
      <c r="C54" s="12" t="s">
        <v>132</v>
      </c>
      <c r="D54" s="12">
        <v>0.38650000000000001</v>
      </c>
      <c r="E54" s="14" t="s">
        <v>236</v>
      </c>
      <c r="F54" s="14" t="s">
        <v>232</v>
      </c>
      <c r="G54" s="14" t="s">
        <v>133</v>
      </c>
    </row>
    <row r="55" spans="1:7" ht="99.75" x14ac:dyDescent="0.25">
      <c r="A55" s="12" t="s">
        <v>128</v>
      </c>
      <c r="B55" s="14" t="s">
        <v>131</v>
      </c>
      <c r="C55" s="12" t="s">
        <v>132</v>
      </c>
      <c r="D55" s="12">
        <v>0.48909999999999998</v>
      </c>
      <c r="E55" s="14" t="s">
        <v>236</v>
      </c>
      <c r="F55" s="14" t="s">
        <v>232</v>
      </c>
      <c r="G55" s="14" t="s">
        <v>133</v>
      </c>
    </row>
    <row r="56" spans="1:7" ht="99.75" x14ac:dyDescent="0.25">
      <c r="A56" s="12" t="s">
        <v>128</v>
      </c>
      <c r="B56" s="14" t="s">
        <v>234</v>
      </c>
      <c r="C56" s="12" t="s">
        <v>132</v>
      </c>
      <c r="D56" s="12">
        <v>0.55389999999999995</v>
      </c>
      <c r="E56" s="14" t="s">
        <v>236</v>
      </c>
      <c r="F56" s="14" t="s">
        <v>232</v>
      </c>
      <c r="G56" s="14" t="s">
        <v>235</v>
      </c>
    </row>
    <row r="57" spans="1:7" ht="99.75" x14ac:dyDescent="0.25">
      <c r="A57" s="12" t="s">
        <v>128</v>
      </c>
      <c r="B57" s="14" t="s">
        <v>233</v>
      </c>
      <c r="C57" s="12" t="s">
        <v>132</v>
      </c>
      <c r="D57" s="12">
        <v>0.58399999999999996</v>
      </c>
      <c r="E57" s="14" t="s">
        <v>236</v>
      </c>
      <c r="F57" s="14" t="s">
        <v>232</v>
      </c>
      <c r="G57" s="14" t="s">
        <v>235</v>
      </c>
    </row>
    <row r="58" spans="1:7" ht="28.5" x14ac:dyDescent="0.25">
      <c r="A58" s="12" t="s">
        <v>135</v>
      </c>
      <c r="B58" s="14" t="s">
        <v>136</v>
      </c>
      <c r="C58" s="12" t="s">
        <v>24</v>
      </c>
      <c r="D58" s="12">
        <v>1</v>
      </c>
      <c r="E58" s="14" t="s">
        <v>137</v>
      </c>
      <c r="F58" s="14" t="s">
        <v>222</v>
      </c>
      <c r="G58" s="14" t="s">
        <v>218</v>
      </c>
    </row>
    <row r="59" spans="1:7" ht="71.25" x14ac:dyDescent="0.25">
      <c r="A59" s="12" t="s">
        <v>135</v>
      </c>
      <c r="B59" s="14" t="s">
        <v>138</v>
      </c>
      <c r="C59" s="12" t="s">
        <v>24</v>
      </c>
      <c r="D59" s="12">
        <v>1.45E-4</v>
      </c>
      <c r="E59" s="14" t="s">
        <v>202</v>
      </c>
      <c r="F59" s="14" t="s">
        <v>223</v>
      </c>
      <c r="G59" s="14" t="s">
        <v>218</v>
      </c>
    </row>
    <row r="60" spans="1:7" ht="28.5" x14ac:dyDescent="0.25">
      <c r="A60" s="12" t="s">
        <v>135</v>
      </c>
      <c r="B60" s="14" t="s">
        <v>139</v>
      </c>
      <c r="C60" s="12" t="s">
        <v>24</v>
      </c>
      <c r="D60" s="12">
        <v>0</v>
      </c>
      <c r="E60" s="14" t="s">
        <v>140</v>
      </c>
      <c r="F60" s="14" t="s">
        <v>223</v>
      </c>
      <c r="G60" s="14" t="s">
        <v>218</v>
      </c>
    </row>
    <row r="61" spans="1:7" ht="71.25" x14ac:dyDescent="0.25">
      <c r="A61" s="12" t="s">
        <v>135</v>
      </c>
      <c r="B61" s="14" t="s">
        <v>141</v>
      </c>
      <c r="C61" s="12" t="s">
        <v>134</v>
      </c>
      <c r="D61" s="18">
        <v>4.2700000000000001E-5</v>
      </c>
      <c r="E61" s="14" t="s">
        <v>145</v>
      </c>
      <c r="F61" s="14" t="s">
        <v>224</v>
      </c>
      <c r="G61" s="14" t="s">
        <v>218</v>
      </c>
    </row>
    <row r="62" spans="1:7" ht="71.25" x14ac:dyDescent="0.25">
      <c r="A62" s="12" t="s">
        <v>135</v>
      </c>
      <c r="B62" s="14" t="s">
        <v>142</v>
      </c>
      <c r="C62" s="12" t="s">
        <v>134</v>
      </c>
      <c r="D62" s="18">
        <v>5.1999999999999997E-5</v>
      </c>
      <c r="E62" s="14" t="s">
        <v>145</v>
      </c>
      <c r="F62" s="14" t="s">
        <v>224</v>
      </c>
      <c r="G62" s="14" t="s">
        <v>218</v>
      </c>
    </row>
    <row r="63" spans="1:7" ht="71.25" x14ac:dyDescent="0.25">
      <c r="A63" s="12" t="s">
        <v>135</v>
      </c>
      <c r="B63" s="14" t="s">
        <v>143</v>
      </c>
      <c r="C63" s="12" t="s">
        <v>134</v>
      </c>
      <c r="D63" s="12">
        <v>0.51815999999999995</v>
      </c>
      <c r="E63" s="14" t="s">
        <v>145</v>
      </c>
      <c r="F63" s="14" t="s">
        <v>224</v>
      </c>
      <c r="G63" s="14" t="s">
        <v>218</v>
      </c>
    </row>
    <row r="64" spans="1:7" ht="71.25" x14ac:dyDescent="0.25">
      <c r="A64" s="12" t="s">
        <v>135</v>
      </c>
      <c r="B64" s="14" t="s">
        <v>144</v>
      </c>
      <c r="C64" s="12" t="s">
        <v>134</v>
      </c>
      <c r="D64" s="12">
        <v>0.499</v>
      </c>
      <c r="E64" s="14" t="s">
        <v>145</v>
      </c>
      <c r="F64" s="14" t="s">
        <v>224</v>
      </c>
      <c r="G64" s="14" t="s">
        <v>218</v>
      </c>
    </row>
    <row r="65" spans="1:7" ht="142.5" x14ac:dyDescent="0.25">
      <c r="A65" s="12" t="s">
        <v>135</v>
      </c>
      <c r="B65" s="14" t="s">
        <v>203</v>
      </c>
      <c r="C65" s="12" t="s">
        <v>24</v>
      </c>
      <c r="D65" s="23">
        <v>6.5449099999999998</v>
      </c>
      <c r="E65" s="14" t="s">
        <v>237</v>
      </c>
      <c r="F65" s="14" t="s">
        <v>224</v>
      </c>
      <c r="G65" s="14" t="s">
        <v>218</v>
      </c>
    </row>
    <row r="66" spans="1:7" ht="15" x14ac:dyDescent="0.25">
      <c r="A66" s="12" t="s">
        <v>146</v>
      </c>
      <c r="B66" s="14" t="s">
        <v>469</v>
      </c>
      <c r="C66" s="12" t="s">
        <v>103</v>
      </c>
      <c r="D66" s="23">
        <v>2</v>
      </c>
      <c r="E66" s="14" t="s">
        <v>218</v>
      </c>
      <c r="F66" s="14" t="s">
        <v>218</v>
      </c>
      <c r="G66" s="14" t="s">
        <v>218</v>
      </c>
    </row>
    <row r="67" spans="1:7" ht="15" x14ac:dyDescent="0.25">
      <c r="A67" s="12" t="s">
        <v>146</v>
      </c>
      <c r="B67" s="14" t="s">
        <v>470</v>
      </c>
      <c r="C67" s="12" t="s">
        <v>103</v>
      </c>
      <c r="D67" s="23">
        <v>3</v>
      </c>
      <c r="E67" s="14" t="s">
        <v>218</v>
      </c>
      <c r="F67" s="14" t="s">
        <v>218</v>
      </c>
      <c r="G67" s="14" t="s">
        <v>218</v>
      </c>
    </row>
    <row r="68" spans="1:7" ht="15" x14ac:dyDescent="0.25">
      <c r="A68" s="12" t="s">
        <v>146</v>
      </c>
      <c r="B68" s="14" t="s">
        <v>471</v>
      </c>
      <c r="C68" s="12" t="s">
        <v>103</v>
      </c>
      <c r="D68" s="23">
        <v>5</v>
      </c>
      <c r="E68" s="14" t="s">
        <v>218</v>
      </c>
      <c r="F68" s="14" t="s">
        <v>218</v>
      </c>
      <c r="G68" s="14" t="s">
        <v>218</v>
      </c>
    </row>
    <row r="69" spans="1:7" ht="15" x14ac:dyDescent="0.25">
      <c r="A69" s="12" t="s">
        <v>146</v>
      </c>
      <c r="B69" s="14" t="s">
        <v>472</v>
      </c>
      <c r="C69" s="12" t="s">
        <v>103</v>
      </c>
      <c r="D69" s="12">
        <v>10</v>
      </c>
      <c r="E69" s="14" t="s">
        <v>218</v>
      </c>
      <c r="F69" s="14" t="s">
        <v>218</v>
      </c>
      <c r="G69" s="14" t="s">
        <v>218</v>
      </c>
    </row>
    <row r="70" spans="1:7" ht="114" x14ac:dyDescent="0.25">
      <c r="A70" s="12" t="s">
        <v>146</v>
      </c>
      <c r="B70" s="14" t="s">
        <v>147</v>
      </c>
      <c r="C70" s="12" t="s">
        <v>182</v>
      </c>
      <c r="D70" s="12">
        <v>136160</v>
      </c>
      <c r="E70" s="14" t="s">
        <v>245</v>
      </c>
      <c r="F70" s="14" t="s">
        <v>224</v>
      </c>
      <c r="G70" s="14" t="s">
        <v>244</v>
      </c>
    </row>
    <row r="71" spans="1:7" ht="42.75" x14ac:dyDescent="0.25">
      <c r="A71" s="12" t="s">
        <v>146</v>
      </c>
      <c r="B71" s="14" t="s">
        <v>148</v>
      </c>
      <c r="C71" s="12" t="s">
        <v>182</v>
      </c>
      <c r="D71" s="12">
        <v>58354</v>
      </c>
      <c r="E71" s="14" t="s">
        <v>246</v>
      </c>
      <c r="F71" s="14" t="s">
        <v>224</v>
      </c>
      <c r="G71" s="14" t="s">
        <v>244</v>
      </c>
    </row>
    <row r="72" spans="1:7" ht="57" x14ac:dyDescent="0.25">
      <c r="A72" s="12" t="s">
        <v>146</v>
      </c>
      <c r="B72" s="14" t="s">
        <v>149</v>
      </c>
      <c r="C72" s="12" t="s">
        <v>182</v>
      </c>
      <c r="D72" s="12">
        <v>348397</v>
      </c>
      <c r="E72" s="14" t="s">
        <v>243</v>
      </c>
      <c r="F72" s="14" t="s">
        <v>224</v>
      </c>
      <c r="G72" s="14" t="s">
        <v>244</v>
      </c>
    </row>
    <row r="73" spans="1:7" ht="57" x14ac:dyDescent="0.25">
      <c r="A73" s="12" t="s">
        <v>146</v>
      </c>
      <c r="B73" s="14" t="s">
        <v>150</v>
      </c>
      <c r="C73" s="12" t="s">
        <v>182</v>
      </c>
      <c r="D73" s="12">
        <v>205182</v>
      </c>
      <c r="E73" s="14" t="s">
        <v>247</v>
      </c>
      <c r="F73" s="14" t="s">
        <v>224</v>
      </c>
      <c r="G73" s="14" t="s">
        <v>244</v>
      </c>
    </row>
    <row r="74" spans="1:7" ht="42.75" x14ac:dyDescent="0.25">
      <c r="A74" s="12" t="s">
        <v>146</v>
      </c>
      <c r="B74" s="14" t="s">
        <v>151</v>
      </c>
      <c r="C74" s="12" t="s">
        <v>182</v>
      </c>
      <c r="D74" s="12">
        <v>487202</v>
      </c>
      <c r="E74" s="14" t="s">
        <v>166</v>
      </c>
      <c r="F74" s="14" t="s">
        <v>224</v>
      </c>
      <c r="G74" s="14" t="s">
        <v>244</v>
      </c>
    </row>
    <row r="75" spans="1:7" ht="42.75" x14ac:dyDescent="0.25">
      <c r="A75" s="12" t="s">
        <v>146</v>
      </c>
      <c r="B75" s="14" t="s">
        <v>152</v>
      </c>
      <c r="C75" s="12" t="s">
        <v>182</v>
      </c>
      <c r="D75" s="12">
        <v>487202</v>
      </c>
      <c r="E75" s="14" t="s">
        <v>166</v>
      </c>
      <c r="F75" s="14" t="s">
        <v>224</v>
      </c>
      <c r="G75" s="14" t="s">
        <v>244</v>
      </c>
    </row>
    <row r="76" spans="1:7" ht="42.75" x14ac:dyDescent="0.25">
      <c r="A76" s="12" t="s">
        <v>146</v>
      </c>
      <c r="B76" s="14" t="s">
        <v>153</v>
      </c>
      <c r="C76" s="12" t="s">
        <v>182</v>
      </c>
      <c r="D76" s="18">
        <v>1046900</v>
      </c>
      <c r="E76" s="14" t="s">
        <v>167</v>
      </c>
      <c r="F76" s="14" t="s">
        <v>224</v>
      </c>
      <c r="G76" s="14" t="s">
        <v>244</v>
      </c>
    </row>
    <row r="77" spans="1:7" ht="42.75" x14ac:dyDescent="0.25">
      <c r="A77" s="12" t="s">
        <v>146</v>
      </c>
      <c r="B77" s="14" t="s">
        <v>154</v>
      </c>
      <c r="C77" s="12" t="s">
        <v>182</v>
      </c>
      <c r="D77" s="18">
        <v>1046900</v>
      </c>
      <c r="E77" s="14" t="s">
        <v>167</v>
      </c>
      <c r="F77" s="14" t="s">
        <v>224</v>
      </c>
      <c r="G77" s="14" t="s">
        <v>244</v>
      </c>
    </row>
    <row r="78" spans="1:7" ht="42.75" x14ac:dyDescent="0.25">
      <c r="A78" s="12" t="s">
        <v>146</v>
      </c>
      <c r="B78" s="14" t="s">
        <v>155</v>
      </c>
      <c r="C78" s="12" t="s">
        <v>182</v>
      </c>
      <c r="D78" s="12">
        <v>252816</v>
      </c>
      <c r="E78" s="14" t="s">
        <v>168</v>
      </c>
      <c r="F78" s="14" t="s">
        <v>224</v>
      </c>
      <c r="G78" s="14" t="s">
        <v>244</v>
      </c>
    </row>
    <row r="79" spans="1:7" ht="42.75" x14ac:dyDescent="0.25">
      <c r="A79" s="12" t="s">
        <v>146</v>
      </c>
      <c r="B79" s="14" t="s">
        <v>156</v>
      </c>
      <c r="C79" s="12" t="s">
        <v>182</v>
      </c>
      <c r="D79" s="12">
        <v>252816</v>
      </c>
      <c r="E79" s="14" t="s">
        <v>168</v>
      </c>
      <c r="F79" s="14" t="s">
        <v>224</v>
      </c>
      <c r="G79" s="14" t="s">
        <v>244</v>
      </c>
    </row>
    <row r="80" spans="1:7" ht="42.75" x14ac:dyDescent="0.25">
      <c r="A80" s="12" t="s">
        <v>146</v>
      </c>
      <c r="B80" s="14" t="s">
        <v>157</v>
      </c>
      <c r="C80" s="12" t="s">
        <v>182</v>
      </c>
      <c r="D80" s="12">
        <v>435</v>
      </c>
      <c r="E80" s="14" t="s">
        <v>248</v>
      </c>
      <c r="F80" s="14" t="s">
        <v>224</v>
      </c>
      <c r="G80" s="14" t="s">
        <v>244</v>
      </c>
    </row>
    <row r="81" spans="1:7" ht="42.75" x14ac:dyDescent="0.25">
      <c r="A81" s="12" t="s">
        <v>146</v>
      </c>
      <c r="B81" s="14" t="s">
        <v>165</v>
      </c>
      <c r="C81" s="12" t="s">
        <v>182</v>
      </c>
      <c r="D81" s="12">
        <v>0</v>
      </c>
      <c r="E81" s="14" t="s">
        <v>248</v>
      </c>
      <c r="F81" s="14" t="s">
        <v>224</v>
      </c>
      <c r="G81" s="14" t="s">
        <v>244</v>
      </c>
    </row>
    <row r="82" spans="1:7" ht="42.75" x14ac:dyDescent="0.25">
      <c r="A82" s="12" t="s">
        <v>146</v>
      </c>
      <c r="B82" s="14" t="s">
        <v>158</v>
      </c>
      <c r="C82" s="12" t="s">
        <v>182</v>
      </c>
      <c r="D82" s="12">
        <v>20</v>
      </c>
      <c r="E82" s="14" t="s">
        <v>248</v>
      </c>
      <c r="F82" s="14" t="s">
        <v>224</v>
      </c>
      <c r="G82" s="14" t="s">
        <v>244</v>
      </c>
    </row>
    <row r="83" spans="1:7" ht="42.75" x14ac:dyDescent="0.25">
      <c r="A83" s="12" t="s">
        <v>146</v>
      </c>
      <c r="B83" s="14" t="s">
        <v>159</v>
      </c>
      <c r="C83" s="12" t="s">
        <v>182</v>
      </c>
      <c r="D83" s="12">
        <v>0</v>
      </c>
      <c r="E83" s="14" t="s">
        <v>248</v>
      </c>
      <c r="F83" s="14" t="s">
        <v>224</v>
      </c>
      <c r="G83" s="14" t="s">
        <v>244</v>
      </c>
    </row>
    <row r="84" spans="1:7" ht="57" x14ac:dyDescent="0.25">
      <c r="A84" s="12" t="s">
        <v>146</v>
      </c>
      <c r="B84" s="14" t="s">
        <v>160</v>
      </c>
      <c r="C84" s="12" t="s">
        <v>182</v>
      </c>
      <c r="D84" s="12">
        <v>0</v>
      </c>
      <c r="E84" s="14" t="s">
        <v>169</v>
      </c>
      <c r="F84" s="14" t="s">
        <v>224</v>
      </c>
      <c r="G84" s="14" t="s">
        <v>244</v>
      </c>
    </row>
    <row r="85" spans="1:7" ht="57" x14ac:dyDescent="0.25">
      <c r="A85" s="12" t="s">
        <v>146</v>
      </c>
      <c r="B85" s="14" t="s">
        <v>656</v>
      </c>
      <c r="C85" s="12" t="s">
        <v>182</v>
      </c>
      <c r="D85" s="12">
        <v>0</v>
      </c>
      <c r="E85" s="14" t="s">
        <v>169</v>
      </c>
      <c r="F85" s="14" t="s">
        <v>224</v>
      </c>
      <c r="G85" s="14" t="s">
        <v>244</v>
      </c>
    </row>
    <row r="86" spans="1:7" ht="57" x14ac:dyDescent="0.25">
      <c r="A86" s="12" t="s">
        <v>146</v>
      </c>
      <c r="B86" s="14" t="s">
        <v>161</v>
      </c>
      <c r="C86" s="12" t="s">
        <v>182</v>
      </c>
      <c r="D86" s="12">
        <v>0</v>
      </c>
      <c r="E86" s="14" t="s">
        <v>169</v>
      </c>
      <c r="F86" s="14" t="s">
        <v>222</v>
      </c>
      <c r="G86" s="14" t="s">
        <v>244</v>
      </c>
    </row>
    <row r="87" spans="1:7" ht="57" x14ac:dyDescent="0.25">
      <c r="A87" s="12" t="s">
        <v>146</v>
      </c>
      <c r="B87" s="14" t="s">
        <v>162</v>
      </c>
      <c r="C87" s="12" t="s">
        <v>182</v>
      </c>
      <c r="D87" s="12">
        <v>0</v>
      </c>
      <c r="E87" s="14" t="s">
        <v>169</v>
      </c>
      <c r="F87" s="14" t="s">
        <v>222</v>
      </c>
      <c r="G87" s="14" t="s">
        <v>244</v>
      </c>
    </row>
    <row r="88" spans="1:7" ht="57" x14ac:dyDescent="0.25">
      <c r="A88" s="12" t="s">
        <v>146</v>
      </c>
      <c r="B88" s="14" t="s">
        <v>163</v>
      </c>
      <c r="C88" s="12" t="s">
        <v>182</v>
      </c>
      <c r="D88" s="12">
        <v>0</v>
      </c>
      <c r="E88" s="14" t="s">
        <v>169</v>
      </c>
      <c r="F88" s="14" t="s">
        <v>222</v>
      </c>
      <c r="G88" s="14" t="s">
        <v>244</v>
      </c>
    </row>
    <row r="89" spans="1:7" ht="57" x14ac:dyDescent="0.25">
      <c r="A89" s="12" t="s">
        <v>146</v>
      </c>
      <c r="B89" s="14" t="s">
        <v>164</v>
      </c>
      <c r="C89" s="12" t="s">
        <v>182</v>
      </c>
      <c r="D89" s="12">
        <v>0</v>
      </c>
      <c r="E89" s="14" t="s">
        <v>169</v>
      </c>
      <c r="F89" s="14" t="s">
        <v>222</v>
      </c>
      <c r="G89" s="14" t="s">
        <v>244</v>
      </c>
    </row>
    <row r="90" spans="1:7" ht="42.75" x14ac:dyDescent="0.25">
      <c r="A90" s="12" t="s">
        <v>146</v>
      </c>
      <c r="B90" s="21" t="s">
        <v>658</v>
      </c>
      <c r="C90" s="12" t="s">
        <v>134</v>
      </c>
      <c r="D90" s="12">
        <v>0</v>
      </c>
      <c r="E90" s="14" t="s">
        <v>249</v>
      </c>
      <c r="F90" s="14" t="s">
        <v>222</v>
      </c>
      <c r="G90" s="14" t="s">
        <v>244</v>
      </c>
    </row>
    <row r="91" spans="1:7" ht="71.25" x14ac:dyDescent="0.25">
      <c r="A91" s="12" t="s">
        <v>146</v>
      </c>
      <c r="B91" s="21" t="s">
        <v>659</v>
      </c>
      <c r="C91" s="12" t="s">
        <v>134</v>
      </c>
      <c r="D91" s="23">
        <v>0.89496799999999999</v>
      </c>
      <c r="E91" s="14" t="s">
        <v>657</v>
      </c>
      <c r="F91" s="14" t="s">
        <v>224</v>
      </c>
      <c r="G91" s="14" t="s">
        <v>244</v>
      </c>
    </row>
    <row r="92" spans="1:7" ht="28.5" x14ac:dyDescent="0.25">
      <c r="A92" s="12" t="s">
        <v>146</v>
      </c>
      <c r="B92" s="21" t="s">
        <v>170</v>
      </c>
      <c r="C92" s="12" t="s">
        <v>134</v>
      </c>
      <c r="D92" s="23">
        <v>0</v>
      </c>
      <c r="E92" s="14" t="s">
        <v>250</v>
      </c>
      <c r="F92" s="14" t="s">
        <v>222</v>
      </c>
      <c r="G92" s="14" t="s">
        <v>244</v>
      </c>
    </row>
    <row r="93" spans="1:7" ht="42.75" x14ac:dyDescent="0.25">
      <c r="A93" s="12" t="s">
        <v>146</v>
      </c>
      <c r="B93" s="21" t="s">
        <v>171</v>
      </c>
      <c r="C93" s="12" t="s">
        <v>134</v>
      </c>
      <c r="D93" s="23">
        <v>1</v>
      </c>
      <c r="E93" s="14" t="s">
        <v>251</v>
      </c>
      <c r="F93" s="14" t="s">
        <v>224</v>
      </c>
      <c r="G93" s="14" t="s">
        <v>244</v>
      </c>
    </row>
    <row r="94" spans="1:7" ht="28.5" x14ac:dyDescent="0.25">
      <c r="A94" s="12" t="s">
        <v>146</v>
      </c>
      <c r="B94" s="21" t="s">
        <v>258</v>
      </c>
      <c r="C94" s="12" t="s">
        <v>134</v>
      </c>
      <c r="D94" s="23">
        <v>7.0000000000000007E-2</v>
      </c>
      <c r="E94" s="14" t="s">
        <v>250</v>
      </c>
      <c r="F94" s="14" t="s">
        <v>222</v>
      </c>
      <c r="G94" s="14" t="s">
        <v>244</v>
      </c>
    </row>
    <row r="95" spans="1:7" ht="57" x14ac:dyDescent="0.25">
      <c r="A95" s="12" t="s">
        <v>146</v>
      </c>
      <c r="B95" s="21" t="s">
        <v>259</v>
      </c>
      <c r="C95" s="12" t="s">
        <v>134</v>
      </c>
      <c r="D95" s="23">
        <v>1</v>
      </c>
      <c r="E95" s="14" t="s">
        <v>260</v>
      </c>
      <c r="F95" s="14" t="s">
        <v>224</v>
      </c>
      <c r="G95" s="14" t="s">
        <v>218</v>
      </c>
    </row>
    <row r="96" spans="1:7" ht="28.5" x14ac:dyDescent="0.25">
      <c r="A96" s="12" t="s">
        <v>146</v>
      </c>
      <c r="B96" s="21" t="s">
        <v>172</v>
      </c>
      <c r="C96" s="12" t="s">
        <v>134</v>
      </c>
      <c r="D96" s="23">
        <v>1</v>
      </c>
      <c r="E96" s="14" t="s">
        <v>252</v>
      </c>
      <c r="F96" s="14" t="s">
        <v>224</v>
      </c>
      <c r="G96" s="14" t="s">
        <v>244</v>
      </c>
    </row>
    <row r="97" spans="1:7" ht="99.75" x14ac:dyDescent="0.25">
      <c r="A97" s="12" t="s">
        <v>261</v>
      </c>
      <c r="B97" s="14" t="s">
        <v>253</v>
      </c>
      <c r="C97" s="12" t="s">
        <v>24</v>
      </c>
      <c r="D97" s="23">
        <v>1</v>
      </c>
      <c r="E97" s="14" t="s">
        <v>284</v>
      </c>
      <c r="F97" s="14" t="s">
        <v>285</v>
      </c>
      <c r="G97" s="14" t="s">
        <v>257</v>
      </c>
    </row>
    <row r="98" spans="1:7" ht="28.5" x14ac:dyDescent="0.25">
      <c r="A98" s="12" t="s">
        <v>261</v>
      </c>
      <c r="B98" s="14" t="s">
        <v>254</v>
      </c>
      <c r="C98" s="12" t="s">
        <v>24</v>
      </c>
      <c r="D98" s="23">
        <v>0.01</v>
      </c>
      <c r="E98" s="14" t="s">
        <v>284</v>
      </c>
      <c r="F98" s="14" t="s">
        <v>286</v>
      </c>
      <c r="G98" s="14"/>
    </row>
    <row r="99" spans="1:7" ht="42.75" x14ac:dyDescent="0.25">
      <c r="A99" s="12" t="s">
        <v>261</v>
      </c>
      <c r="B99" s="14" t="s">
        <v>255</v>
      </c>
      <c r="C99" s="12" t="s">
        <v>24</v>
      </c>
      <c r="D99" s="23">
        <v>1</v>
      </c>
      <c r="E99" s="14" t="s">
        <v>284</v>
      </c>
      <c r="F99" s="14" t="s">
        <v>285</v>
      </c>
      <c r="G99" s="14"/>
    </row>
    <row r="100" spans="1:7" ht="28.5" x14ac:dyDescent="0.25">
      <c r="A100" s="12" t="s">
        <v>261</v>
      </c>
      <c r="B100" s="14" t="s">
        <v>256</v>
      </c>
      <c r="C100" s="12" t="s">
        <v>24</v>
      </c>
      <c r="D100" s="23">
        <v>0.79539800000000005</v>
      </c>
      <c r="E100" s="14" t="s">
        <v>284</v>
      </c>
      <c r="F100" s="14" t="s">
        <v>286</v>
      </c>
      <c r="G100" s="14"/>
    </row>
    <row r="101" spans="1:7" ht="128.25" x14ac:dyDescent="0.25">
      <c r="A101" s="12" t="s">
        <v>262</v>
      </c>
      <c r="B101" s="14" t="s">
        <v>263</v>
      </c>
      <c r="C101" s="12" t="s">
        <v>24</v>
      </c>
      <c r="D101" s="23">
        <v>13.3841</v>
      </c>
      <c r="E101" s="14" t="s">
        <v>287</v>
      </c>
      <c r="F101" s="14" t="s">
        <v>224</v>
      </c>
      <c r="G101" s="14"/>
    </row>
    <row r="102" spans="1:7" ht="15" x14ac:dyDescent="0.25">
      <c r="A102" s="12" t="s">
        <v>262</v>
      </c>
      <c r="B102" s="14" t="s">
        <v>264</v>
      </c>
      <c r="C102" s="12" t="s">
        <v>24</v>
      </c>
      <c r="D102" s="23">
        <v>9.3688699999999994</v>
      </c>
      <c r="E102" s="14" t="s">
        <v>284</v>
      </c>
      <c r="F102" s="14" t="s">
        <v>224</v>
      </c>
      <c r="G102" s="14"/>
    </row>
    <row r="103" spans="1:7" ht="15" x14ac:dyDescent="0.25">
      <c r="A103" s="12" t="s">
        <v>262</v>
      </c>
      <c r="B103" s="14" t="s">
        <v>265</v>
      </c>
      <c r="C103" s="12" t="s">
        <v>24</v>
      </c>
      <c r="D103" s="23">
        <v>1.60388</v>
      </c>
      <c r="E103" s="14" t="s">
        <v>284</v>
      </c>
      <c r="F103" s="14" t="s">
        <v>224</v>
      </c>
      <c r="G103" s="14"/>
    </row>
    <row r="104" spans="1:7" ht="15" x14ac:dyDescent="0.25">
      <c r="A104" s="12" t="s">
        <v>262</v>
      </c>
      <c r="B104" s="14" t="s">
        <v>266</v>
      </c>
      <c r="C104" s="12" t="s">
        <v>24</v>
      </c>
      <c r="D104" s="23">
        <v>2.4377900000000001</v>
      </c>
      <c r="E104" s="14" t="s">
        <v>284</v>
      </c>
      <c r="F104" s="14" t="s">
        <v>224</v>
      </c>
      <c r="G104" s="14"/>
    </row>
    <row r="105" spans="1:7" ht="171" x14ac:dyDescent="0.25">
      <c r="A105" s="12" t="s">
        <v>262</v>
      </c>
      <c r="B105" s="14" t="s">
        <v>268</v>
      </c>
      <c r="C105" s="12" t="s">
        <v>24</v>
      </c>
      <c r="D105" s="24">
        <v>-6.4999999999999994E-5</v>
      </c>
      <c r="E105" s="21" t="s">
        <v>288</v>
      </c>
      <c r="F105" s="14" t="s">
        <v>224</v>
      </c>
      <c r="G105" s="14"/>
    </row>
    <row r="106" spans="1:7" ht="171" x14ac:dyDescent="0.25">
      <c r="A106" s="12" t="s">
        <v>262</v>
      </c>
      <c r="B106" s="14" t="s">
        <v>269</v>
      </c>
      <c r="C106" s="12" t="s">
        <v>24</v>
      </c>
      <c r="D106" s="24">
        <v>-2.69E-5</v>
      </c>
      <c r="E106" s="21" t="s">
        <v>288</v>
      </c>
      <c r="F106" s="14" t="s">
        <v>224</v>
      </c>
      <c r="G106" s="14"/>
    </row>
    <row r="107" spans="1:7" ht="99.75" x14ac:dyDescent="0.25">
      <c r="A107" s="12" t="s">
        <v>262</v>
      </c>
      <c r="B107" s="14" t="s">
        <v>267</v>
      </c>
      <c r="C107" s="12" t="s">
        <v>24</v>
      </c>
      <c r="D107" s="23">
        <v>-2.9E-4</v>
      </c>
      <c r="E107" s="21" t="s">
        <v>289</v>
      </c>
      <c r="F107" s="14" t="s">
        <v>224</v>
      </c>
      <c r="G107" s="14"/>
    </row>
    <row r="108" spans="1:7" ht="99.75" x14ac:dyDescent="0.25">
      <c r="A108" s="12" t="s">
        <v>262</v>
      </c>
      <c r="B108" s="14" t="s">
        <v>270</v>
      </c>
      <c r="C108" s="12" t="s">
        <v>24</v>
      </c>
      <c r="D108" s="23">
        <v>-3.5E-4</v>
      </c>
      <c r="E108" s="21" t="s">
        <v>289</v>
      </c>
      <c r="F108" s="14" t="s">
        <v>224</v>
      </c>
      <c r="G108" s="14"/>
    </row>
    <row r="109" spans="1:7" ht="171" x14ac:dyDescent="0.25">
      <c r="A109" s="12" t="s">
        <v>262</v>
      </c>
      <c r="B109" s="14" t="s">
        <v>271</v>
      </c>
      <c r="C109" s="12" t="s">
        <v>24</v>
      </c>
      <c r="D109" s="23">
        <v>3.0000000000000001E-3</v>
      </c>
      <c r="E109" s="21" t="s">
        <v>290</v>
      </c>
      <c r="F109" s="14" t="s">
        <v>224</v>
      </c>
      <c r="G109" s="14"/>
    </row>
    <row r="110" spans="1:7" ht="171" x14ac:dyDescent="0.25">
      <c r="A110" s="12" t="s">
        <v>262</v>
      </c>
      <c r="B110" s="14" t="s">
        <v>272</v>
      </c>
      <c r="C110" s="12" t="s">
        <v>24</v>
      </c>
      <c r="D110" s="23">
        <v>1.2500000000000001E-2</v>
      </c>
      <c r="E110" s="21" t="s">
        <v>290</v>
      </c>
      <c r="F110" s="14" t="s">
        <v>224</v>
      </c>
      <c r="G110" s="14"/>
    </row>
    <row r="111" spans="1:7" ht="171" x14ac:dyDescent="0.25">
      <c r="A111" s="12" t="s">
        <v>262</v>
      </c>
      <c r="B111" s="14" t="s">
        <v>273</v>
      </c>
      <c r="C111" s="12" t="s">
        <v>24</v>
      </c>
      <c r="D111" s="23">
        <v>1.39E-3</v>
      </c>
      <c r="E111" s="21" t="s">
        <v>291</v>
      </c>
      <c r="F111" s="14" t="s">
        <v>224</v>
      </c>
      <c r="G111" s="14"/>
    </row>
    <row r="112" spans="1:7" ht="171" x14ac:dyDescent="0.25">
      <c r="A112" s="12" t="s">
        <v>262</v>
      </c>
      <c r="B112" s="14" t="s">
        <v>274</v>
      </c>
      <c r="C112" s="12" t="s">
        <v>24</v>
      </c>
      <c r="D112" s="23">
        <v>2.65E-3</v>
      </c>
      <c r="E112" s="21" t="s">
        <v>291</v>
      </c>
      <c r="F112" s="14" t="s">
        <v>224</v>
      </c>
      <c r="G112" s="14"/>
    </row>
    <row r="113" spans="1:7" ht="99.75" x14ac:dyDescent="0.25">
      <c r="A113" s="12" t="s">
        <v>262</v>
      </c>
      <c r="B113" s="14" t="s">
        <v>275</v>
      </c>
      <c r="C113" s="12" t="s">
        <v>24</v>
      </c>
      <c r="D113" s="23">
        <v>0.28809000000000001</v>
      </c>
      <c r="E113" s="21" t="s">
        <v>292</v>
      </c>
      <c r="F113" s="14" t="s">
        <v>224</v>
      </c>
      <c r="G113" s="14"/>
    </row>
    <row r="114" spans="1:7" ht="99.75" x14ac:dyDescent="0.25">
      <c r="A114" s="12" t="s">
        <v>262</v>
      </c>
      <c r="B114" s="14" t="s">
        <v>276</v>
      </c>
      <c r="C114" s="12" t="s">
        <v>24</v>
      </c>
      <c r="D114" s="23">
        <v>0.28573999999999999</v>
      </c>
      <c r="E114" s="21" t="s">
        <v>292</v>
      </c>
      <c r="F114" s="14" t="s">
        <v>224</v>
      </c>
      <c r="G114" s="14"/>
    </row>
    <row r="115" spans="1:7" ht="15" x14ac:dyDescent="0.25">
      <c r="A115" s="12"/>
      <c r="G115" s="14"/>
    </row>
    <row r="116" spans="1:7" ht="15" x14ac:dyDescent="0.25">
      <c r="A116" s="12"/>
    </row>
    <row r="117" spans="1:7" ht="15" x14ac:dyDescent="0.25">
      <c r="A117" s="12"/>
    </row>
    <row r="118" spans="1:7" ht="15" x14ac:dyDescent="0.25">
      <c r="A118" s="12"/>
    </row>
    <row r="119" spans="1:7" ht="15" x14ac:dyDescent="0.25">
      <c r="A119" s="12"/>
    </row>
    <row r="120" spans="1:7" ht="15" x14ac:dyDescent="0.25">
      <c r="A120" s="12"/>
    </row>
    <row r="121" spans="1:7" ht="15" x14ac:dyDescent="0.25">
      <c r="A121" s="12"/>
    </row>
    <row r="122" spans="1:7" ht="15" x14ac:dyDescent="0.25">
      <c r="A122" s="12"/>
    </row>
    <row r="123" spans="1:7" ht="15" x14ac:dyDescent="0.25">
      <c r="A123" s="12"/>
    </row>
    <row r="124" spans="1:7" ht="15" x14ac:dyDescent="0.25">
      <c r="A124" s="12"/>
    </row>
  </sheetData>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20"/>
  <sheetViews>
    <sheetView zoomScaleNormal="100" workbookViewId="0">
      <selection activeCell="C7" sqref="C7"/>
    </sheetView>
  </sheetViews>
  <sheetFormatPr defaultRowHeight="15" x14ac:dyDescent="0.25"/>
  <cols>
    <col min="1" max="1" width="36.42578125" style="2" bestFit="1" customWidth="1"/>
    <col min="2" max="2" width="11.42578125" style="2" customWidth="1"/>
    <col min="3" max="4" width="36.42578125" style="1" customWidth="1"/>
    <col min="5" max="17" width="13.140625" style="2" bestFit="1" customWidth="1"/>
    <col min="18" max="18" width="10.7109375" style="2" bestFit="1" customWidth="1"/>
    <col min="19" max="19" width="9.140625" style="2"/>
    <col min="20" max="20" width="15.7109375" style="2" bestFit="1" customWidth="1"/>
    <col min="21" max="16384" width="9.140625" style="2"/>
  </cols>
  <sheetData>
    <row r="1" spans="1:24" x14ac:dyDescent="0.25">
      <c r="A1" s="12" t="s">
        <v>29</v>
      </c>
      <c r="B1" s="12" t="s">
        <v>20</v>
      </c>
      <c r="C1" s="14" t="s">
        <v>18</v>
      </c>
      <c r="D1" s="14" t="s">
        <v>174</v>
      </c>
      <c r="E1" s="12" t="s">
        <v>294</v>
      </c>
      <c r="F1" s="12" t="s">
        <v>295</v>
      </c>
      <c r="G1" s="12" t="s">
        <v>296</v>
      </c>
      <c r="H1" s="12" t="s">
        <v>297</v>
      </c>
      <c r="I1" s="12" t="s">
        <v>298</v>
      </c>
      <c r="J1" s="12" t="s">
        <v>299</v>
      </c>
      <c r="K1" s="12" t="s">
        <v>300</v>
      </c>
      <c r="L1" s="12" t="s">
        <v>301</v>
      </c>
      <c r="M1" s="12" t="s">
        <v>302</v>
      </c>
      <c r="N1" s="12" t="s">
        <v>303</v>
      </c>
      <c r="O1" s="12" t="s">
        <v>304</v>
      </c>
      <c r="P1" s="12" t="s">
        <v>305</v>
      </c>
      <c r="Q1" s="12" t="s">
        <v>306</v>
      </c>
      <c r="R1" s="12" t="s">
        <v>307</v>
      </c>
    </row>
    <row r="2" spans="1:24" ht="57" x14ac:dyDescent="0.25">
      <c r="A2" s="12" t="s">
        <v>308</v>
      </c>
      <c r="B2" s="12" t="s">
        <v>182</v>
      </c>
      <c r="C2" s="14" t="s">
        <v>189</v>
      </c>
      <c r="D2" s="14" t="s">
        <v>176</v>
      </c>
      <c r="E2" s="29">
        <v>36</v>
      </c>
      <c r="F2" s="29">
        <v>224</v>
      </c>
      <c r="G2" s="29">
        <v>285</v>
      </c>
      <c r="H2" s="29">
        <v>456</v>
      </c>
      <c r="I2" s="29">
        <v>672</v>
      </c>
      <c r="J2" s="29">
        <v>1398</v>
      </c>
      <c r="K2" s="29">
        <v>2383</v>
      </c>
      <c r="L2" s="29">
        <v>4667</v>
      </c>
      <c r="M2" s="29">
        <v>9980</v>
      </c>
      <c r="N2" s="29">
        <v>18139</v>
      </c>
      <c r="O2" s="29">
        <v>26949</v>
      </c>
      <c r="P2" s="29">
        <v>43309</v>
      </c>
      <c r="Q2" s="29">
        <v>67347</v>
      </c>
      <c r="R2" s="29"/>
      <c r="T2" s="22"/>
    </row>
    <row r="3" spans="1:24" ht="57" x14ac:dyDescent="0.25">
      <c r="A3" s="12" t="s">
        <v>173</v>
      </c>
      <c r="B3" s="12" t="s">
        <v>183</v>
      </c>
      <c r="C3" s="14" t="s">
        <v>175</v>
      </c>
      <c r="D3" s="14" t="s">
        <v>176</v>
      </c>
      <c r="E3" s="29">
        <v>0</v>
      </c>
      <c r="F3" s="29">
        <v>188</v>
      </c>
      <c r="G3" s="29">
        <v>61</v>
      </c>
      <c r="H3" s="29">
        <v>171</v>
      </c>
      <c r="I3" s="29">
        <v>216</v>
      </c>
      <c r="J3" s="29">
        <v>726</v>
      </c>
      <c r="K3" s="29">
        <v>985</v>
      </c>
      <c r="L3" s="29">
        <v>2284</v>
      </c>
      <c r="M3" s="29">
        <v>5313</v>
      </c>
      <c r="N3" s="29">
        <v>8159</v>
      </c>
      <c r="O3" s="29">
        <v>8810</v>
      </c>
      <c r="P3" s="29">
        <v>16360</v>
      </c>
      <c r="Q3" s="29">
        <v>24038</v>
      </c>
      <c r="R3" s="29"/>
      <c r="T3" s="22"/>
    </row>
    <row r="4" spans="1:24" ht="57" x14ac:dyDescent="0.25">
      <c r="A4" s="12" t="s">
        <v>177</v>
      </c>
      <c r="B4" s="12" t="s">
        <v>183</v>
      </c>
      <c r="C4" s="14" t="s">
        <v>178</v>
      </c>
      <c r="D4" s="14" t="s">
        <v>176</v>
      </c>
      <c r="E4" s="29">
        <v>223339</v>
      </c>
      <c r="F4" s="29">
        <v>153404</v>
      </c>
      <c r="G4" s="29">
        <v>95309</v>
      </c>
      <c r="H4" s="29">
        <v>105921</v>
      </c>
      <c r="I4" s="29">
        <v>142826</v>
      </c>
      <c r="J4" s="29">
        <v>178506</v>
      </c>
      <c r="K4" s="29">
        <v>207332</v>
      </c>
      <c r="L4" s="29">
        <v>222129</v>
      </c>
      <c r="M4" s="29">
        <v>228327</v>
      </c>
      <c r="N4" s="29">
        <v>223799</v>
      </c>
      <c r="O4" s="29">
        <v>145417</v>
      </c>
      <c r="P4" s="29">
        <v>146637</v>
      </c>
      <c r="Q4" s="29">
        <v>157295</v>
      </c>
      <c r="R4" s="29">
        <v>199623</v>
      </c>
      <c r="T4" s="22"/>
    </row>
    <row r="5" spans="1:24" ht="42.75" x14ac:dyDescent="0.2">
      <c r="A5" s="12" t="s">
        <v>179</v>
      </c>
      <c r="B5" s="12" t="s">
        <v>183</v>
      </c>
      <c r="C5" s="14" t="s">
        <v>180</v>
      </c>
      <c r="D5" s="14" t="s">
        <v>181</v>
      </c>
      <c r="E5" s="30">
        <v>23918</v>
      </c>
      <c r="F5" s="30">
        <v>23145</v>
      </c>
      <c r="G5" s="30">
        <v>15006</v>
      </c>
      <c r="H5" s="30">
        <v>16475</v>
      </c>
      <c r="I5" s="30">
        <v>28674</v>
      </c>
      <c r="J5" s="30">
        <v>44865</v>
      </c>
      <c r="K5" s="30">
        <v>58719</v>
      </c>
      <c r="L5" s="30">
        <v>66193</v>
      </c>
      <c r="M5" s="30">
        <v>77241</v>
      </c>
      <c r="N5" s="30">
        <v>79472</v>
      </c>
      <c r="O5" s="30">
        <v>58138</v>
      </c>
      <c r="P5" s="30">
        <v>72623</v>
      </c>
      <c r="Q5" s="30">
        <v>104951</v>
      </c>
      <c r="R5" s="30">
        <v>109575</v>
      </c>
      <c r="T5" s="22"/>
    </row>
    <row r="6" spans="1:24" ht="42.75" x14ac:dyDescent="0.2">
      <c r="A6" s="12" t="s">
        <v>184</v>
      </c>
      <c r="B6" s="12" t="s">
        <v>132</v>
      </c>
      <c r="C6" s="14" t="s">
        <v>186</v>
      </c>
      <c r="D6" s="14" t="s">
        <v>185</v>
      </c>
      <c r="E6" s="30">
        <v>0.443768</v>
      </c>
      <c r="F6" s="30">
        <v>0.446349</v>
      </c>
      <c r="G6" s="30">
        <v>0.40502199999999999</v>
      </c>
      <c r="H6" s="30">
        <v>0.41448200000000002</v>
      </c>
      <c r="I6" s="30">
        <v>0.45184299999999999</v>
      </c>
      <c r="J6" s="30">
        <v>0.45596900000000001</v>
      </c>
      <c r="K6" s="30">
        <v>0.46973500000000001</v>
      </c>
      <c r="L6" s="30">
        <v>0.49119699999999999</v>
      </c>
      <c r="M6" s="30">
        <v>0.51371699999999998</v>
      </c>
      <c r="N6" s="30">
        <v>0.53003900000000004</v>
      </c>
      <c r="O6" s="30">
        <v>0.54053799999999996</v>
      </c>
      <c r="P6" s="30">
        <v>0.54359500000000005</v>
      </c>
      <c r="Q6" s="30">
        <v>0.54400000000000004</v>
      </c>
      <c r="R6" s="29"/>
      <c r="T6" s="22"/>
    </row>
    <row r="7" spans="1:24" s="27" customFormat="1" ht="57" x14ac:dyDescent="0.2">
      <c r="A7" s="23" t="s">
        <v>187</v>
      </c>
      <c r="B7" s="23" t="s">
        <v>182</v>
      </c>
      <c r="C7" s="21" t="s">
        <v>188</v>
      </c>
      <c r="D7" s="21" t="s">
        <v>176</v>
      </c>
      <c r="E7" s="31">
        <v>4683500</v>
      </c>
      <c r="F7" s="31">
        <v>4702680</v>
      </c>
      <c r="G7" s="31">
        <v>4248240</v>
      </c>
      <c r="H7" s="31">
        <v>4322920</v>
      </c>
      <c r="I7" s="31">
        <v>4685400</v>
      </c>
      <c r="J7" s="31">
        <v>4704190</v>
      </c>
      <c r="K7" s="31">
        <v>4825090</v>
      </c>
      <c r="L7" s="31">
        <v>5021880</v>
      </c>
      <c r="M7" s="31">
        <v>5225980</v>
      </c>
      <c r="N7" s="31">
        <v>5367210</v>
      </c>
      <c r="O7" s="31">
        <v>5446160</v>
      </c>
      <c r="P7" s="31">
        <v>5459980</v>
      </c>
      <c r="Q7" s="31">
        <v>5538540</v>
      </c>
      <c r="R7" s="31"/>
      <c r="T7" s="28"/>
    </row>
    <row r="8" spans="1:24" ht="57" x14ac:dyDescent="0.2">
      <c r="A8" s="12" t="s">
        <v>190</v>
      </c>
      <c r="B8" s="12" t="s">
        <v>182</v>
      </c>
      <c r="C8" s="14" t="s">
        <v>191</v>
      </c>
      <c r="D8" s="14" t="s">
        <v>176</v>
      </c>
      <c r="E8" s="30">
        <v>4686090</v>
      </c>
      <c r="F8" s="30">
        <v>4705430</v>
      </c>
      <c r="G8" s="30">
        <v>4248580</v>
      </c>
      <c r="H8" s="30">
        <v>4323470</v>
      </c>
      <c r="I8" s="30">
        <v>4686270</v>
      </c>
      <c r="J8" s="30">
        <v>4706260</v>
      </c>
      <c r="K8" s="30">
        <v>4829260</v>
      </c>
      <c r="L8" s="30">
        <v>5031140</v>
      </c>
      <c r="M8" s="30">
        <v>5245660</v>
      </c>
      <c r="N8" s="30">
        <v>5402870</v>
      </c>
      <c r="O8" s="30">
        <v>5504100</v>
      </c>
      <c r="P8" s="30">
        <v>5551040</v>
      </c>
      <c r="Q8" s="30">
        <v>5671660</v>
      </c>
      <c r="R8" s="29"/>
      <c r="T8" s="22"/>
    </row>
    <row r="9" spans="1:24" ht="42.75" x14ac:dyDescent="0.25">
      <c r="A9" s="12" t="s">
        <v>192</v>
      </c>
      <c r="B9" s="12" t="s">
        <v>24</v>
      </c>
      <c r="C9" s="14" t="s">
        <v>193</v>
      </c>
      <c r="D9" s="14"/>
      <c r="E9" s="29"/>
      <c r="F9" s="29"/>
      <c r="G9" s="29"/>
      <c r="H9" s="29"/>
      <c r="I9" s="29"/>
      <c r="J9" s="29"/>
      <c r="K9" s="29"/>
      <c r="L9" s="29"/>
      <c r="M9" s="29"/>
      <c r="N9" s="29"/>
      <c r="O9" s="29"/>
      <c r="P9" s="29"/>
      <c r="Q9" s="29"/>
      <c r="R9" s="29"/>
      <c r="T9" s="22"/>
    </row>
    <row r="10" spans="1:24" ht="42.75" x14ac:dyDescent="0.25">
      <c r="A10" s="12" t="s">
        <v>194</v>
      </c>
      <c r="B10" s="12" t="s">
        <v>24</v>
      </c>
      <c r="C10" s="14" t="s">
        <v>195</v>
      </c>
      <c r="D10" s="12"/>
      <c r="E10" s="29"/>
      <c r="F10" s="29"/>
      <c r="G10" s="29"/>
      <c r="H10" s="29"/>
      <c r="I10" s="29"/>
      <c r="J10" s="29"/>
      <c r="K10" s="29"/>
      <c r="L10" s="29"/>
      <c r="M10" s="29"/>
      <c r="N10" s="29"/>
      <c r="O10" s="29"/>
      <c r="P10" s="29"/>
      <c r="Q10" s="29"/>
      <c r="R10" s="29"/>
      <c r="T10" s="22"/>
    </row>
    <row r="11" spans="1:24" x14ac:dyDescent="0.25">
      <c r="A11" s="12" t="s">
        <v>196</v>
      </c>
      <c r="B11" s="12" t="s">
        <v>197</v>
      </c>
      <c r="C11" s="14" t="s">
        <v>198</v>
      </c>
      <c r="D11" s="14" t="s">
        <v>201</v>
      </c>
      <c r="E11" s="29">
        <v>10573100</v>
      </c>
      <c r="F11" s="29">
        <v>10557600</v>
      </c>
      <c r="G11" s="29">
        <v>10514800</v>
      </c>
      <c r="H11" s="29">
        <v>10457300</v>
      </c>
      <c r="I11" s="29">
        <v>10401100</v>
      </c>
      <c r="J11" s="29">
        <v>10358100</v>
      </c>
      <c r="K11" s="29">
        <v>10325500</v>
      </c>
      <c r="L11" s="29">
        <v>10300300</v>
      </c>
      <c r="M11" s="29">
        <v>10283800</v>
      </c>
      <c r="N11" s="29">
        <v>10286300</v>
      </c>
      <c r="O11" s="29">
        <v>10297100</v>
      </c>
      <c r="P11" s="29">
        <v>10361800</v>
      </c>
      <c r="Q11" s="29">
        <v>10409700</v>
      </c>
      <c r="R11" s="29"/>
      <c r="S11" s="8"/>
      <c r="T11" s="22"/>
      <c r="U11" s="8"/>
      <c r="V11" s="8"/>
      <c r="W11" s="8"/>
      <c r="X11" s="8"/>
    </row>
    <row r="12" spans="1:24" x14ac:dyDescent="0.25">
      <c r="A12" s="12" t="s">
        <v>199</v>
      </c>
      <c r="B12" s="12" t="s">
        <v>24</v>
      </c>
      <c r="C12" s="14" t="s">
        <v>200</v>
      </c>
      <c r="D12" s="14" t="s">
        <v>201</v>
      </c>
      <c r="E12" s="26">
        <v>0.39433000000000001</v>
      </c>
      <c r="F12" s="26">
        <v>0.38833000000000001</v>
      </c>
      <c r="G12" s="26">
        <v>0.38236999999999999</v>
      </c>
      <c r="H12" s="26">
        <v>0.37647999999999998</v>
      </c>
      <c r="I12" s="26">
        <v>0.37064000000000002</v>
      </c>
      <c r="J12" s="26">
        <v>0.36486000000000002</v>
      </c>
      <c r="K12" s="26">
        <v>0.35914000000000001</v>
      </c>
      <c r="L12" s="26">
        <v>0.35348000000000002</v>
      </c>
      <c r="M12" s="26">
        <v>0.34788999999999998</v>
      </c>
      <c r="N12" s="26">
        <v>0.34236</v>
      </c>
      <c r="O12" s="26">
        <v>0.33689999999999998</v>
      </c>
      <c r="P12" s="26">
        <v>0.33151000000000003</v>
      </c>
      <c r="Q12" s="26">
        <v>0.32618999999999998</v>
      </c>
      <c r="R12" s="26">
        <v>0.32094</v>
      </c>
      <c r="T12" s="22"/>
    </row>
    <row r="13" spans="1:24" ht="57" x14ac:dyDescent="0.25">
      <c r="A13" s="12" t="s">
        <v>309</v>
      </c>
      <c r="B13" s="12" t="s">
        <v>182</v>
      </c>
      <c r="C13" s="14" t="s">
        <v>310</v>
      </c>
      <c r="D13" s="14" t="s">
        <v>176</v>
      </c>
      <c r="E13" s="29">
        <v>4683536</v>
      </c>
      <c r="F13" s="29">
        <v>4702904</v>
      </c>
      <c r="G13" s="29">
        <v>4248525</v>
      </c>
      <c r="H13" s="29">
        <v>4323376</v>
      </c>
      <c r="I13" s="29">
        <v>4686072</v>
      </c>
      <c r="J13" s="29">
        <v>4705588</v>
      </c>
      <c r="K13" s="29">
        <v>4827473</v>
      </c>
      <c r="L13" s="29">
        <v>5026547</v>
      </c>
      <c r="M13" s="29">
        <v>5235960</v>
      </c>
      <c r="N13" s="29">
        <v>5385349</v>
      </c>
      <c r="O13" s="29">
        <v>5473109</v>
      </c>
      <c r="P13" s="29">
        <v>5503289</v>
      </c>
      <c r="Q13" s="29">
        <v>5605887</v>
      </c>
      <c r="R13" s="29"/>
      <c r="T13" s="22"/>
    </row>
    <row r="14" spans="1:24" ht="28.5" x14ac:dyDescent="0.25">
      <c r="A14" s="12" t="s">
        <v>311</v>
      </c>
      <c r="B14" s="12" t="s">
        <v>182</v>
      </c>
      <c r="C14" s="14" t="s">
        <v>316</v>
      </c>
      <c r="D14" s="14" t="s">
        <v>321</v>
      </c>
      <c r="E14" s="29"/>
      <c r="F14" s="29"/>
      <c r="G14" s="29"/>
      <c r="H14" s="29">
        <v>194719</v>
      </c>
      <c r="I14" s="29">
        <v>244657</v>
      </c>
      <c r="J14" s="29">
        <v>317872</v>
      </c>
      <c r="K14" s="29">
        <v>386602</v>
      </c>
      <c r="L14" s="29">
        <v>435008</v>
      </c>
      <c r="M14" s="29">
        <v>455323</v>
      </c>
      <c r="N14" s="29">
        <v>455739</v>
      </c>
      <c r="O14" s="29">
        <v>369769</v>
      </c>
      <c r="P14" s="29">
        <v>519293</v>
      </c>
      <c r="Q14" s="29">
        <v>460556</v>
      </c>
      <c r="R14" s="29"/>
      <c r="T14" s="22"/>
    </row>
    <row r="15" spans="1:24" ht="28.5" x14ac:dyDescent="0.25">
      <c r="A15" s="12" t="s">
        <v>312</v>
      </c>
      <c r="B15" s="12" t="s">
        <v>182</v>
      </c>
      <c r="C15" s="14" t="s">
        <v>317</v>
      </c>
      <c r="D15" s="14" t="s">
        <v>321</v>
      </c>
      <c r="E15" s="29"/>
      <c r="F15" s="29"/>
      <c r="G15" s="29"/>
      <c r="H15" s="29" t="s">
        <v>322</v>
      </c>
      <c r="I15" s="29">
        <v>491171</v>
      </c>
      <c r="J15" s="29">
        <v>386530</v>
      </c>
      <c r="K15" s="29">
        <v>391236</v>
      </c>
      <c r="L15" s="29">
        <v>484312</v>
      </c>
      <c r="M15" s="29">
        <v>600063</v>
      </c>
      <c r="N15" s="29">
        <v>687992</v>
      </c>
      <c r="O15" s="29">
        <v>722158</v>
      </c>
      <c r="P15" s="29">
        <v>753339</v>
      </c>
      <c r="Q15" s="29">
        <v>765306</v>
      </c>
      <c r="R15" s="29"/>
      <c r="T15" s="22"/>
    </row>
    <row r="16" spans="1:24" ht="28.5" x14ac:dyDescent="0.25">
      <c r="A16" s="12" t="s">
        <v>314</v>
      </c>
      <c r="B16" s="12" t="s">
        <v>182</v>
      </c>
      <c r="C16" s="14" t="s">
        <v>318</v>
      </c>
      <c r="D16" s="14" t="s">
        <v>321</v>
      </c>
      <c r="E16" s="29"/>
      <c r="F16" s="29"/>
      <c r="G16" s="29"/>
      <c r="H16" s="29">
        <v>975432</v>
      </c>
      <c r="I16" s="29">
        <v>1018095</v>
      </c>
      <c r="J16" s="29">
        <v>1032151</v>
      </c>
      <c r="K16" s="29">
        <v>1004200</v>
      </c>
      <c r="L16" s="29">
        <v>936891</v>
      </c>
      <c r="M16" s="29">
        <v>837759</v>
      </c>
      <c r="N16" s="29">
        <v>929226</v>
      </c>
      <c r="O16" s="29">
        <v>890773</v>
      </c>
      <c r="P16" s="29">
        <v>896657</v>
      </c>
      <c r="Q16" s="29">
        <v>981100</v>
      </c>
      <c r="R16" s="29"/>
      <c r="T16" s="22"/>
    </row>
    <row r="17" spans="1:20" ht="28.5" x14ac:dyDescent="0.25">
      <c r="A17" s="12" t="s">
        <v>313</v>
      </c>
      <c r="B17" s="12" t="s">
        <v>182</v>
      </c>
      <c r="C17" s="14" t="s">
        <v>319</v>
      </c>
      <c r="D17" s="14" t="s">
        <v>321</v>
      </c>
      <c r="E17" s="29"/>
      <c r="F17" s="29"/>
      <c r="G17" s="29"/>
      <c r="H17" s="29">
        <v>2095978</v>
      </c>
      <c r="I17" s="29">
        <v>2294353</v>
      </c>
      <c r="J17" s="29">
        <v>2279074</v>
      </c>
      <c r="K17" s="29">
        <v>2267397</v>
      </c>
      <c r="L17" s="29">
        <v>2274530</v>
      </c>
      <c r="M17" s="29">
        <v>2487090</v>
      </c>
      <c r="N17" s="29">
        <v>2317743</v>
      </c>
      <c r="O17" s="29">
        <v>2374961</v>
      </c>
      <c r="P17" s="29">
        <v>2099891</v>
      </c>
      <c r="Q17" s="29">
        <v>2047795</v>
      </c>
      <c r="R17" s="29"/>
      <c r="T17" s="22"/>
    </row>
    <row r="18" spans="1:20" ht="28.5" x14ac:dyDescent="0.25">
      <c r="A18" s="12" t="s">
        <v>315</v>
      </c>
      <c r="B18" s="12" t="s">
        <v>182</v>
      </c>
      <c r="C18" s="14" t="s">
        <v>320</v>
      </c>
      <c r="D18" s="14" t="s">
        <v>321</v>
      </c>
      <c r="E18" s="29"/>
      <c r="F18" s="29"/>
      <c r="G18" s="29"/>
      <c r="H18" s="29">
        <v>506165</v>
      </c>
      <c r="I18" s="29">
        <v>651369</v>
      </c>
      <c r="J18" s="29">
        <v>707336</v>
      </c>
      <c r="K18" s="29">
        <v>800794</v>
      </c>
      <c r="L18" s="29">
        <v>928731</v>
      </c>
      <c r="M18" s="29">
        <v>902735</v>
      </c>
      <c r="N18" s="29">
        <v>1061418</v>
      </c>
      <c r="O18" s="29">
        <v>1208302</v>
      </c>
      <c r="P18" s="29">
        <v>1363464</v>
      </c>
      <c r="Q18" s="29">
        <v>1523827</v>
      </c>
      <c r="R18" s="29"/>
    </row>
    <row r="19" spans="1:20" ht="71.25" x14ac:dyDescent="0.25">
      <c r="A19" s="12" t="s">
        <v>325</v>
      </c>
      <c r="B19" s="14" t="s">
        <v>55</v>
      </c>
      <c r="C19" s="14" t="s">
        <v>324</v>
      </c>
      <c r="D19" s="14" t="s">
        <v>323</v>
      </c>
      <c r="E19" s="12"/>
      <c r="F19" s="12"/>
      <c r="G19" s="12"/>
      <c r="H19" s="12"/>
      <c r="I19" s="12"/>
      <c r="J19" s="29">
        <f>Table2[[#This Row],[2020]]/2.5</f>
        <v>941.2</v>
      </c>
      <c r="K19" s="12"/>
      <c r="L19" s="12"/>
      <c r="M19" s="12"/>
      <c r="N19" s="12"/>
      <c r="O19" s="12">
        <f>2048+305</f>
        <v>2353</v>
      </c>
      <c r="P19" s="12">
        <f>3094+592</f>
        <v>3686</v>
      </c>
      <c r="Q19" s="12">
        <f>5223+1310</f>
        <v>6533</v>
      </c>
      <c r="R19" s="12">
        <f>5582+1723</f>
        <v>7305</v>
      </c>
    </row>
    <row r="20" spans="1:20" x14ac:dyDescent="0.25">
      <c r="H20" s="9"/>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2"/>
  <sheetViews>
    <sheetView workbookViewId="0">
      <selection activeCell="E8" sqref="E8"/>
    </sheetView>
  </sheetViews>
  <sheetFormatPr defaultRowHeight="15" x14ac:dyDescent="0.25"/>
  <cols>
    <col min="1" max="1" width="49" style="2" bestFit="1" customWidth="1"/>
    <col min="2" max="3" width="9.140625" style="2"/>
    <col min="4" max="4" width="31.28515625" style="1" customWidth="1"/>
    <col min="5" max="5" width="58.42578125" style="1" customWidth="1"/>
    <col min="6" max="16384" width="9.140625" style="2"/>
  </cols>
  <sheetData>
    <row r="1" spans="1:5" x14ac:dyDescent="0.25">
      <c r="A1" s="12" t="s">
        <v>29</v>
      </c>
      <c r="B1" s="12" t="s">
        <v>20</v>
      </c>
      <c r="C1" s="12" t="s">
        <v>17</v>
      </c>
      <c r="D1" s="14" t="s">
        <v>18</v>
      </c>
      <c r="E1" s="14" t="s">
        <v>174</v>
      </c>
    </row>
    <row r="2" spans="1:5" ht="71.25" x14ac:dyDescent="0.25">
      <c r="A2" s="12" t="s">
        <v>326</v>
      </c>
      <c r="B2" s="12" t="s">
        <v>24</v>
      </c>
      <c r="C2" s="12" t="s">
        <v>346</v>
      </c>
      <c r="D2" s="14" t="s">
        <v>336</v>
      </c>
      <c r="E2" s="14" t="s">
        <v>218</v>
      </c>
    </row>
    <row r="3" spans="1:5" ht="28.5" x14ac:dyDescent="0.2">
      <c r="A3" s="12" t="s">
        <v>327</v>
      </c>
      <c r="B3" s="12" t="s">
        <v>103</v>
      </c>
      <c r="C3" s="12">
        <v>2035</v>
      </c>
      <c r="D3" s="14" t="s">
        <v>335</v>
      </c>
      <c r="E3" s="32" t="s">
        <v>342</v>
      </c>
    </row>
    <row r="4" spans="1:5" ht="42.75" x14ac:dyDescent="0.25">
      <c r="A4" s="12" t="s">
        <v>328</v>
      </c>
      <c r="B4" s="12" t="s">
        <v>24</v>
      </c>
      <c r="C4" s="12" t="s">
        <v>346</v>
      </c>
      <c r="D4" s="14" t="s">
        <v>337</v>
      </c>
      <c r="E4" s="14" t="s">
        <v>218</v>
      </c>
    </row>
    <row r="5" spans="1:5" ht="42.75" x14ac:dyDescent="0.2">
      <c r="A5" s="12" t="s">
        <v>329</v>
      </c>
      <c r="B5" s="12" t="s">
        <v>21</v>
      </c>
      <c r="C5" s="26">
        <v>4000</v>
      </c>
      <c r="D5" s="14" t="s">
        <v>338</v>
      </c>
      <c r="E5" s="32" t="s">
        <v>341</v>
      </c>
    </row>
    <row r="6" spans="1:5" ht="57" x14ac:dyDescent="0.25">
      <c r="A6" s="12" t="s">
        <v>330</v>
      </c>
      <c r="B6" s="12" t="s">
        <v>24</v>
      </c>
      <c r="C6" s="12" t="s">
        <v>346</v>
      </c>
      <c r="D6" s="14" t="s">
        <v>339</v>
      </c>
      <c r="E6" s="14" t="s">
        <v>218</v>
      </c>
    </row>
    <row r="7" spans="1:5" ht="42.75" x14ac:dyDescent="0.2">
      <c r="A7" s="12" t="s">
        <v>259</v>
      </c>
      <c r="B7" s="12" t="s">
        <v>134</v>
      </c>
      <c r="C7" s="12">
        <v>0.2</v>
      </c>
      <c r="D7" s="14" t="s">
        <v>650</v>
      </c>
      <c r="E7" s="32" t="s">
        <v>343</v>
      </c>
    </row>
    <row r="8" spans="1:5" ht="71.25" x14ac:dyDescent="0.25">
      <c r="A8" s="12" t="s">
        <v>331</v>
      </c>
      <c r="B8" s="12" t="s">
        <v>24</v>
      </c>
      <c r="C8" s="12" t="s">
        <v>346</v>
      </c>
      <c r="D8" s="14" t="s">
        <v>651</v>
      </c>
      <c r="E8" s="14" t="s">
        <v>218</v>
      </c>
    </row>
    <row r="9" spans="1:5" ht="57" x14ac:dyDescent="0.25">
      <c r="A9" s="12" t="s">
        <v>332</v>
      </c>
      <c r="B9" s="12" t="s">
        <v>134</v>
      </c>
      <c r="C9" s="12">
        <v>0.1</v>
      </c>
      <c r="D9" s="14" t="s">
        <v>652</v>
      </c>
      <c r="E9" s="14" t="s">
        <v>218</v>
      </c>
    </row>
    <row r="10" spans="1:5" ht="99.75" x14ac:dyDescent="0.25">
      <c r="A10" s="12" t="s">
        <v>333</v>
      </c>
      <c r="B10" s="12" t="s">
        <v>24</v>
      </c>
      <c r="C10" s="12" t="s">
        <v>346</v>
      </c>
      <c r="D10" s="14" t="s">
        <v>344</v>
      </c>
      <c r="E10" s="14" t="s">
        <v>340</v>
      </c>
    </row>
    <row r="11" spans="1:5" ht="85.5" x14ac:dyDescent="0.25">
      <c r="A11" s="12" t="s">
        <v>334</v>
      </c>
      <c r="B11" s="12" t="s">
        <v>24</v>
      </c>
      <c r="C11" s="12" t="s">
        <v>346</v>
      </c>
      <c r="D11" s="14" t="s">
        <v>345</v>
      </c>
      <c r="E11" s="14" t="s">
        <v>340</v>
      </c>
    </row>
    <row r="12" spans="1:5" ht="85.5" x14ac:dyDescent="0.25">
      <c r="A12" s="12" t="s">
        <v>647</v>
      </c>
      <c r="B12" s="12" t="s">
        <v>24</v>
      </c>
      <c r="C12" s="12" t="s">
        <v>346</v>
      </c>
      <c r="D12" s="14" t="s">
        <v>648</v>
      </c>
      <c r="E12" s="14" t="s">
        <v>649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13"/>
  <sheetViews>
    <sheetView workbookViewId="0">
      <selection activeCell="A38" sqref="A38"/>
    </sheetView>
  </sheetViews>
  <sheetFormatPr defaultRowHeight="15" x14ac:dyDescent="0.25"/>
  <cols>
    <col min="1" max="1" width="57" style="1" customWidth="1"/>
    <col min="2" max="2" width="9.140625" style="1"/>
    <col min="3" max="3" width="35.140625" style="1" customWidth="1"/>
    <col min="4" max="4" width="255.7109375" style="1" bestFit="1" customWidth="1"/>
  </cols>
  <sheetData>
    <row r="1" spans="1:4" x14ac:dyDescent="0.25">
      <c r="A1" s="14" t="s">
        <v>29</v>
      </c>
      <c r="B1" s="14" t="s">
        <v>20</v>
      </c>
      <c r="C1" s="14" t="s">
        <v>18</v>
      </c>
      <c r="D1" s="14" t="s">
        <v>358</v>
      </c>
    </row>
    <row r="2" spans="1:4" ht="99.75" x14ac:dyDescent="0.25">
      <c r="A2" s="14" t="s">
        <v>359</v>
      </c>
      <c r="B2" s="14" t="s">
        <v>122</v>
      </c>
      <c r="C2" s="14" t="s">
        <v>600</v>
      </c>
      <c r="D2" s="14" t="s">
        <v>655</v>
      </c>
    </row>
    <row r="3" spans="1:4" ht="42.75" x14ac:dyDescent="0.25">
      <c r="A3" s="14" t="s">
        <v>360</v>
      </c>
      <c r="B3" s="14" t="s">
        <v>473</v>
      </c>
      <c r="C3" s="14" t="s">
        <v>601</v>
      </c>
      <c r="D3" s="14" t="s">
        <v>496</v>
      </c>
    </row>
    <row r="4" spans="1:4" ht="42.75" x14ac:dyDescent="0.25">
      <c r="A4" s="14" t="s">
        <v>361</v>
      </c>
      <c r="B4" s="14" t="s">
        <v>473</v>
      </c>
      <c r="C4" s="14" t="s">
        <v>601</v>
      </c>
      <c r="D4" s="14" t="s">
        <v>474</v>
      </c>
    </row>
    <row r="5" spans="1:4" ht="71.25" x14ac:dyDescent="0.25">
      <c r="A5" s="14" t="s">
        <v>362</v>
      </c>
      <c r="B5" s="14" t="s">
        <v>27</v>
      </c>
      <c r="C5" s="14" t="s">
        <v>602</v>
      </c>
      <c r="D5" s="14" t="s">
        <v>497</v>
      </c>
    </row>
    <row r="6" spans="1:4" ht="57" x14ac:dyDescent="0.25">
      <c r="A6" s="14" t="s">
        <v>363</v>
      </c>
      <c r="B6" s="14" t="s">
        <v>24</v>
      </c>
      <c r="C6" s="14" t="s">
        <v>603</v>
      </c>
      <c r="D6" s="14" t="s">
        <v>475</v>
      </c>
    </row>
    <row r="7" spans="1:4" ht="28.5" x14ac:dyDescent="0.25">
      <c r="A7" s="14" t="s">
        <v>364</v>
      </c>
      <c r="B7" s="14" t="s">
        <v>24</v>
      </c>
      <c r="C7" s="14" t="s">
        <v>604</v>
      </c>
      <c r="D7" s="14" t="s">
        <v>476</v>
      </c>
    </row>
    <row r="8" spans="1:4" ht="28.5" x14ac:dyDescent="0.25">
      <c r="A8" s="14" t="s">
        <v>477</v>
      </c>
      <c r="B8" s="14" t="s">
        <v>24</v>
      </c>
      <c r="C8" s="14" t="s">
        <v>605</v>
      </c>
      <c r="D8" s="14" t="s">
        <v>478</v>
      </c>
    </row>
    <row r="9" spans="1:4" ht="57" x14ac:dyDescent="0.25">
      <c r="A9" s="14" t="s">
        <v>365</v>
      </c>
      <c r="B9" s="14" t="s">
        <v>33</v>
      </c>
      <c r="C9" s="14" t="s">
        <v>606</v>
      </c>
      <c r="D9" s="14" t="s">
        <v>479</v>
      </c>
    </row>
    <row r="10" spans="1:4" ht="71.25" x14ac:dyDescent="0.25">
      <c r="A10" s="14" t="s">
        <v>366</v>
      </c>
      <c r="B10" s="14" t="s">
        <v>481</v>
      </c>
      <c r="C10" s="14" t="s">
        <v>607</v>
      </c>
      <c r="D10" s="14" t="s">
        <v>480</v>
      </c>
    </row>
    <row r="11" spans="1:4" ht="42.75" x14ac:dyDescent="0.25">
      <c r="A11" s="14" t="s">
        <v>367</v>
      </c>
      <c r="B11" s="14" t="s">
        <v>21</v>
      </c>
      <c r="C11" s="14" t="s">
        <v>608</v>
      </c>
      <c r="D11" s="14" t="s">
        <v>482</v>
      </c>
    </row>
    <row r="12" spans="1:4" ht="57" x14ac:dyDescent="0.25">
      <c r="A12" s="14" t="s">
        <v>368</v>
      </c>
      <c r="B12" s="14" t="s">
        <v>21</v>
      </c>
      <c r="C12" s="14" t="s">
        <v>609</v>
      </c>
      <c r="D12" s="14" t="s">
        <v>498</v>
      </c>
    </row>
    <row r="13" spans="1:4" ht="57" x14ac:dyDescent="0.25">
      <c r="A13" s="14" t="s">
        <v>369</v>
      </c>
      <c r="B13" s="14" t="s">
        <v>21</v>
      </c>
      <c r="C13" s="14" t="s">
        <v>610</v>
      </c>
      <c r="D13" s="14" t="s">
        <v>499</v>
      </c>
    </row>
    <row r="14" spans="1:4" ht="57" x14ac:dyDescent="0.25">
      <c r="A14" s="14" t="s">
        <v>370</v>
      </c>
      <c r="B14" s="14" t="s">
        <v>21</v>
      </c>
      <c r="C14" s="14" t="s">
        <v>611</v>
      </c>
      <c r="D14" s="14" t="s">
        <v>500</v>
      </c>
    </row>
    <row r="15" spans="1:4" ht="57" x14ac:dyDescent="0.25">
      <c r="A15" s="14" t="s">
        <v>371</v>
      </c>
      <c r="B15" s="14" t="s">
        <v>21</v>
      </c>
      <c r="C15" s="14" t="s">
        <v>612</v>
      </c>
      <c r="D15" s="14" t="s">
        <v>501</v>
      </c>
    </row>
    <row r="16" spans="1:4" ht="42.75" x14ac:dyDescent="0.25">
      <c r="A16" s="14" t="s">
        <v>372</v>
      </c>
      <c r="B16" s="14" t="s">
        <v>132</v>
      </c>
      <c r="C16" s="14" t="s">
        <v>613</v>
      </c>
      <c r="D16" s="14" t="s">
        <v>502</v>
      </c>
    </row>
    <row r="17" spans="1:4" x14ac:dyDescent="0.25">
      <c r="A17" s="14" t="s">
        <v>373</v>
      </c>
      <c r="B17" s="14" t="s">
        <v>24</v>
      </c>
      <c r="C17" s="14" t="s">
        <v>614</v>
      </c>
      <c r="D17" s="14" t="s">
        <v>503</v>
      </c>
    </row>
    <row r="18" spans="1:4" ht="42.75" x14ac:dyDescent="0.25">
      <c r="A18" s="14" t="s">
        <v>374</v>
      </c>
      <c r="B18" s="14" t="s">
        <v>132</v>
      </c>
      <c r="C18" s="14" t="s">
        <v>615</v>
      </c>
      <c r="D18" s="14" t="s">
        <v>504</v>
      </c>
    </row>
    <row r="19" spans="1:4" ht="71.25" x14ac:dyDescent="0.25">
      <c r="A19" s="14" t="s">
        <v>375</v>
      </c>
      <c r="B19" s="14" t="s">
        <v>122</v>
      </c>
      <c r="C19" s="14" t="s">
        <v>618</v>
      </c>
      <c r="D19" s="14" t="s">
        <v>505</v>
      </c>
    </row>
    <row r="20" spans="1:4" ht="57" x14ac:dyDescent="0.25">
      <c r="A20" s="14" t="s">
        <v>376</v>
      </c>
      <c r="B20" s="14" t="s">
        <v>122</v>
      </c>
      <c r="C20" s="14" t="s">
        <v>616</v>
      </c>
      <c r="D20" s="14" t="s">
        <v>506</v>
      </c>
    </row>
    <row r="21" spans="1:4" ht="57" x14ac:dyDescent="0.25">
      <c r="A21" s="14" t="s">
        <v>377</v>
      </c>
      <c r="B21" s="14" t="s">
        <v>122</v>
      </c>
      <c r="C21" s="14" t="s">
        <v>617</v>
      </c>
      <c r="D21" s="14" t="s">
        <v>507</v>
      </c>
    </row>
    <row r="22" spans="1:4" ht="57" x14ac:dyDescent="0.25">
      <c r="A22" s="14" t="s">
        <v>378</v>
      </c>
      <c r="B22" s="14" t="s">
        <v>483</v>
      </c>
      <c r="C22" s="14" t="s">
        <v>619</v>
      </c>
      <c r="D22" s="14" t="s">
        <v>508</v>
      </c>
    </row>
    <row r="23" spans="1:4" ht="57" x14ac:dyDescent="0.25">
      <c r="A23" s="14" t="s">
        <v>379</v>
      </c>
      <c r="B23" s="14" t="s">
        <v>484</v>
      </c>
      <c r="C23" s="14" t="s">
        <v>620</v>
      </c>
      <c r="D23" s="14" t="s">
        <v>509</v>
      </c>
    </row>
    <row r="24" spans="1:4" ht="85.5" x14ac:dyDescent="0.25">
      <c r="A24" s="14" t="s">
        <v>380</v>
      </c>
      <c r="B24" s="14" t="s">
        <v>125</v>
      </c>
      <c r="C24" s="14" t="s">
        <v>621</v>
      </c>
      <c r="D24" s="14" t="s">
        <v>510</v>
      </c>
    </row>
    <row r="25" spans="1:4" ht="57" x14ac:dyDescent="0.25">
      <c r="A25" s="14" t="s">
        <v>381</v>
      </c>
      <c r="B25" s="14" t="s">
        <v>24</v>
      </c>
      <c r="C25" s="14" t="s">
        <v>622</v>
      </c>
      <c r="D25" s="14" t="s">
        <v>511</v>
      </c>
    </row>
    <row r="26" spans="1:4" ht="57" x14ac:dyDescent="0.25">
      <c r="A26" s="14" t="s">
        <v>382</v>
      </c>
      <c r="B26" s="14" t="s">
        <v>98</v>
      </c>
      <c r="C26" s="14" t="s">
        <v>623</v>
      </c>
      <c r="D26" s="14" t="s">
        <v>512</v>
      </c>
    </row>
    <row r="27" spans="1:4" ht="42.75" x14ac:dyDescent="0.25">
      <c r="A27" s="14" t="s">
        <v>383</v>
      </c>
      <c r="B27" s="14" t="s">
        <v>24</v>
      </c>
      <c r="C27" s="14" t="s">
        <v>624</v>
      </c>
      <c r="D27" s="14" t="s">
        <v>513</v>
      </c>
    </row>
    <row r="28" spans="1:4" ht="28.5" x14ac:dyDescent="0.25">
      <c r="A28" s="14" t="s">
        <v>384</v>
      </c>
      <c r="B28" s="14" t="s">
        <v>182</v>
      </c>
      <c r="C28" s="14" t="s">
        <v>625</v>
      </c>
      <c r="D28" s="14" t="s">
        <v>514</v>
      </c>
    </row>
    <row r="29" spans="1:4" ht="42.75" x14ac:dyDescent="0.25">
      <c r="A29" s="14" t="s">
        <v>385</v>
      </c>
      <c r="B29" s="14" t="s">
        <v>24</v>
      </c>
      <c r="C29" s="14" t="s">
        <v>485</v>
      </c>
      <c r="D29" s="14" t="s">
        <v>515</v>
      </c>
    </row>
    <row r="30" spans="1:4" ht="57" x14ac:dyDescent="0.25">
      <c r="A30" s="14" t="s">
        <v>386</v>
      </c>
      <c r="B30" s="14" t="s">
        <v>27</v>
      </c>
      <c r="C30" s="14" t="s">
        <v>626</v>
      </c>
      <c r="D30" s="14" t="s">
        <v>516</v>
      </c>
    </row>
    <row r="31" spans="1:4" ht="57" x14ac:dyDescent="0.25">
      <c r="A31" s="14" t="s">
        <v>387</v>
      </c>
      <c r="B31" s="14" t="s">
        <v>33</v>
      </c>
      <c r="C31" s="14" t="s">
        <v>627</v>
      </c>
      <c r="D31" s="14" t="s">
        <v>517</v>
      </c>
    </row>
    <row r="32" spans="1:4" ht="71.25" x14ac:dyDescent="0.25">
      <c r="A32" s="14" t="s">
        <v>388</v>
      </c>
      <c r="B32" s="14" t="s">
        <v>486</v>
      </c>
      <c r="C32" s="14" t="s">
        <v>518</v>
      </c>
      <c r="D32" s="14" t="s">
        <v>519</v>
      </c>
    </row>
    <row r="33" spans="1:4" ht="42.75" x14ac:dyDescent="0.25">
      <c r="A33" s="14" t="s">
        <v>389</v>
      </c>
      <c r="B33" s="14" t="s">
        <v>125</v>
      </c>
      <c r="C33" s="14" t="s">
        <v>628</v>
      </c>
      <c r="D33" s="14" t="s">
        <v>520</v>
      </c>
    </row>
    <row r="34" spans="1:4" ht="42.75" x14ac:dyDescent="0.25">
      <c r="A34" s="14" t="s">
        <v>390</v>
      </c>
      <c r="B34" s="14" t="s">
        <v>134</v>
      </c>
      <c r="C34" s="14" t="s">
        <v>629</v>
      </c>
      <c r="D34" s="14" t="s">
        <v>521</v>
      </c>
    </row>
    <row r="35" spans="1:4" ht="42.75" x14ac:dyDescent="0.25">
      <c r="A35" s="14" t="s">
        <v>391</v>
      </c>
      <c r="B35" s="14" t="s">
        <v>487</v>
      </c>
      <c r="C35" s="14" t="s">
        <v>630</v>
      </c>
      <c r="D35" s="14" t="s">
        <v>654</v>
      </c>
    </row>
    <row r="36" spans="1:4" ht="71.25" x14ac:dyDescent="0.25">
      <c r="A36" s="14" t="s">
        <v>392</v>
      </c>
      <c r="B36" s="14" t="s">
        <v>21</v>
      </c>
      <c r="C36" s="14" t="s">
        <v>631</v>
      </c>
      <c r="D36" s="14" t="s">
        <v>522</v>
      </c>
    </row>
    <row r="37" spans="1:4" ht="28.5" x14ac:dyDescent="0.25">
      <c r="A37" s="14" t="s">
        <v>393</v>
      </c>
      <c r="B37" s="14" t="s">
        <v>24</v>
      </c>
      <c r="C37" s="14" t="s">
        <v>488</v>
      </c>
      <c r="D37" s="14" t="s">
        <v>523</v>
      </c>
    </row>
    <row r="38" spans="1:4" ht="71.25" x14ac:dyDescent="0.25">
      <c r="A38" s="14" t="s">
        <v>394</v>
      </c>
      <c r="B38" s="14" t="s">
        <v>486</v>
      </c>
      <c r="C38" s="14" t="s">
        <v>524</v>
      </c>
      <c r="D38" s="14" t="s">
        <v>525</v>
      </c>
    </row>
    <row r="39" spans="1:4" ht="85.5" x14ac:dyDescent="0.25">
      <c r="A39" s="14" t="s">
        <v>395</v>
      </c>
      <c r="B39" s="14" t="s">
        <v>132</v>
      </c>
      <c r="C39" s="14" t="s">
        <v>632</v>
      </c>
      <c r="D39" s="14" t="s">
        <v>526</v>
      </c>
    </row>
    <row r="40" spans="1:4" ht="85.5" x14ac:dyDescent="0.25">
      <c r="A40" s="14" t="s">
        <v>396</v>
      </c>
      <c r="B40" s="14" t="s">
        <v>132</v>
      </c>
      <c r="C40" s="14" t="s">
        <v>633</v>
      </c>
      <c r="D40" s="14" t="s">
        <v>527</v>
      </c>
    </row>
    <row r="41" spans="1:4" ht="57" x14ac:dyDescent="0.25">
      <c r="A41" s="14" t="s">
        <v>397</v>
      </c>
      <c r="B41" s="14" t="s">
        <v>24</v>
      </c>
      <c r="C41" s="14" t="s">
        <v>634</v>
      </c>
      <c r="D41" s="14" t="s">
        <v>528</v>
      </c>
    </row>
    <row r="42" spans="1:4" ht="57" x14ac:dyDescent="0.25">
      <c r="A42" s="14" t="s">
        <v>398</v>
      </c>
      <c r="B42" s="14" t="s">
        <v>122</v>
      </c>
      <c r="C42" s="14" t="s">
        <v>635</v>
      </c>
      <c r="D42" s="14" t="s">
        <v>529</v>
      </c>
    </row>
    <row r="43" spans="1:4" ht="42.75" x14ac:dyDescent="0.25">
      <c r="A43" s="14" t="s">
        <v>399</v>
      </c>
      <c r="B43" s="14" t="s">
        <v>486</v>
      </c>
      <c r="C43" s="14" t="s">
        <v>636</v>
      </c>
      <c r="D43" s="14" t="s">
        <v>530</v>
      </c>
    </row>
    <row r="44" spans="1:4" ht="28.5" x14ac:dyDescent="0.25">
      <c r="A44" s="14" t="s">
        <v>400</v>
      </c>
      <c r="B44" s="14" t="s">
        <v>21</v>
      </c>
      <c r="C44" s="14" t="s">
        <v>637</v>
      </c>
      <c r="D44" s="14" t="s">
        <v>531</v>
      </c>
    </row>
    <row r="45" spans="1:4" ht="42.75" x14ac:dyDescent="0.25">
      <c r="A45" s="14" t="s">
        <v>401</v>
      </c>
      <c r="B45" s="14" t="s">
        <v>486</v>
      </c>
      <c r="C45" s="14" t="s">
        <v>638</v>
      </c>
      <c r="D45" s="14" t="s">
        <v>532</v>
      </c>
    </row>
    <row r="46" spans="1:4" ht="57" x14ac:dyDescent="0.25">
      <c r="A46" s="14" t="s">
        <v>402</v>
      </c>
      <c r="B46" s="14" t="s">
        <v>183</v>
      </c>
      <c r="C46" s="14" t="s">
        <v>639</v>
      </c>
      <c r="D46" s="14" t="s">
        <v>533</v>
      </c>
    </row>
    <row r="47" spans="1:4" ht="28.5" x14ac:dyDescent="0.25">
      <c r="A47" s="14" t="s">
        <v>403</v>
      </c>
      <c r="B47" s="14" t="s">
        <v>183</v>
      </c>
      <c r="C47" s="14" t="s">
        <v>640</v>
      </c>
      <c r="D47" s="14" t="s">
        <v>534</v>
      </c>
    </row>
    <row r="48" spans="1:4" ht="28.5" x14ac:dyDescent="0.25">
      <c r="A48" s="14" t="s">
        <v>404</v>
      </c>
      <c r="B48" s="14" t="s">
        <v>183</v>
      </c>
      <c r="C48" s="14" t="s">
        <v>641</v>
      </c>
      <c r="D48" s="14" t="s">
        <v>535</v>
      </c>
    </row>
    <row r="49" spans="1:4" ht="57" x14ac:dyDescent="0.25">
      <c r="A49" s="14" t="s">
        <v>405</v>
      </c>
      <c r="B49" s="14" t="s">
        <v>486</v>
      </c>
      <c r="C49" s="14" t="s">
        <v>642</v>
      </c>
      <c r="D49" s="14" t="s">
        <v>536</v>
      </c>
    </row>
    <row r="50" spans="1:4" ht="42.75" x14ac:dyDescent="0.25">
      <c r="A50" s="14" t="s">
        <v>406</v>
      </c>
      <c r="B50" s="14" t="s">
        <v>24</v>
      </c>
      <c r="C50" s="14" t="s">
        <v>643</v>
      </c>
      <c r="D50" s="14" t="s">
        <v>537</v>
      </c>
    </row>
    <row r="51" spans="1:4" ht="99.75" x14ac:dyDescent="0.25">
      <c r="A51" s="14" t="s">
        <v>407</v>
      </c>
      <c r="B51" s="14" t="s">
        <v>183</v>
      </c>
      <c r="C51" s="14" t="s">
        <v>538</v>
      </c>
      <c r="D51" s="14" t="s">
        <v>539</v>
      </c>
    </row>
    <row r="52" spans="1:4" ht="42.75" x14ac:dyDescent="0.25">
      <c r="A52" s="14" t="s">
        <v>408</v>
      </c>
      <c r="B52" s="14" t="s">
        <v>197</v>
      </c>
      <c r="C52" s="14" t="s">
        <v>644</v>
      </c>
      <c r="D52" s="14" t="s">
        <v>489</v>
      </c>
    </row>
    <row r="53" spans="1:4" ht="42.75" x14ac:dyDescent="0.25">
      <c r="A53" s="14" t="s">
        <v>409</v>
      </c>
      <c r="B53" s="14" t="s">
        <v>182</v>
      </c>
      <c r="C53" s="14" t="s">
        <v>645</v>
      </c>
      <c r="D53" s="14" t="s">
        <v>540</v>
      </c>
    </row>
    <row r="54" spans="1:4" ht="28.5" x14ac:dyDescent="0.25">
      <c r="A54" s="14" t="s">
        <v>410</v>
      </c>
      <c r="B54" s="14" t="s">
        <v>27</v>
      </c>
      <c r="C54" s="14" t="s">
        <v>495</v>
      </c>
      <c r="D54" s="14" t="s">
        <v>541</v>
      </c>
    </row>
    <row r="55" spans="1:4" ht="28.5" x14ac:dyDescent="0.25">
      <c r="A55" s="14" t="s">
        <v>411</v>
      </c>
      <c r="B55" s="14" t="s">
        <v>24</v>
      </c>
      <c r="C55" s="14" t="s">
        <v>495</v>
      </c>
      <c r="D55" s="14" t="s">
        <v>542</v>
      </c>
    </row>
    <row r="56" spans="1:4" ht="28.5" x14ac:dyDescent="0.25">
      <c r="A56" s="14" t="s">
        <v>412</v>
      </c>
      <c r="B56" s="14" t="s">
        <v>24</v>
      </c>
      <c r="C56" s="14" t="s">
        <v>495</v>
      </c>
      <c r="D56" s="14" t="s">
        <v>543</v>
      </c>
    </row>
    <row r="57" spans="1:4" x14ac:dyDescent="0.25">
      <c r="A57" s="14" t="s">
        <v>413</v>
      </c>
      <c r="B57" s="14" t="s">
        <v>24</v>
      </c>
      <c r="C57" s="14" t="s">
        <v>495</v>
      </c>
      <c r="D57" s="14" t="s">
        <v>544</v>
      </c>
    </row>
    <row r="58" spans="1:4" ht="28.5" x14ac:dyDescent="0.25">
      <c r="A58" s="14" t="s">
        <v>414</v>
      </c>
      <c r="B58" s="14" t="s">
        <v>24</v>
      </c>
      <c r="C58" s="14" t="s">
        <v>495</v>
      </c>
      <c r="D58" s="14" t="s">
        <v>545</v>
      </c>
    </row>
    <row r="59" spans="1:4" ht="57" x14ac:dyDescent="0.25">
      <c r="A59" s="14" t="s">
        <v>415</v>
      </c>
      <c r="B59" s="14" t="s">
        <v>122</v>
      </c>
      <c r="C59" s="14" t="s">
        <v>495</v>
      </c>
      <c r="D59" s="14" t="s">
        <v>546</v>
      </c>
    </row>
    <row r="60" spans="1:4" ht="28.5" x14ac:dyDescent="0.25">
      <c r="A60" s="14" t="s">
        <v>416</v>
      </c>
      <c r="B60" s="14" t="s">
        <v>24</v>
      </c>
      <c r="C60" s="14" t="s">
        <v>495</v>
      </c>
      <c r="D60" s="14" t="s">
        <v>547</v>
      </c>
    </row>
    <row r="61" spans="1:4" ht="42.75" x14ac:dyDescent="0.25">
      <c r="A61" s="14" t="s">
        <v>417</v>
      </c>
      <c r="B61" s="14" t="s">
        <v>486</v>
      </c>
      <c r="C61" s="14" t="s">
        <v>495</v>
      </c>
      <c r="D61" s="14" t="s">
        <v>548</v>
      </c>
    </row>
    <row r="62" spans="1:4" ht="42.75" x14ac:dyDescent="0.25">
      <c r="A62" s="14" t="s">
        <v>418</v>
      </c>
      <c r="B62" s="14" t="s">
        <v>473</v>
      </c>
      <c r="C62" s="14" t="s">
        <v>495</v>
      </c>
      <c r="D62" s="14" t="s">
        <v>549</v>
      </c>
    </row>
    <row r="63" spans="1:4" x14ac:dyDescent="0.25">
      <c r="A63" s="14" t="s">
        <v>419</v>
      </c>
      <c r="B63" s="14" t="s">
        <v>182</v>
      </c>
      <c r="C63" s="14" t="s">
        <v>495</v>
      </c>
      <c r="D63" s="14" t="s">
        <v>490</v>
      </c>
    </row>
    <row r="64" spans="1:4" x14ac:dyDescent="0.25">
      <c r="A64" s="14" t="s">
        <v>420</v>
      </c>
      <c r="B64" s="14" t="s">
        <v>182</v>
      </c>
      <c r="C64" s="14" t="s">
        <v>495</v>
      </c>
      <c r="D64" s="14" t="s">
        <v>550</v>
      </c>
    </row>
    <row r="65" spans="1:4" x14ac:dyDescent="0.25">
      <c r="A65" s="14" t="s">
        <v>421</v>
      </c>
      <c r="B65" s="14" t="s">
        <v>182</v>
      </c>
      <c r="C65" s="14" t="s">
        <v>495</v>
      </c>
      <c r="D65" s="14" t="s">
        <v>551</v>
      </c>
    </row>
    <row r="66" spans="1:4" ht="28.5" x14ac:dyDescent="0.25">
      <c r="A66" s="14" t="s">
        <v>422</v>
      </c>
      <c r="B66" s="14" t="s">
        <v>183</v>
      </c>
      <c r="C66" s="14" t="s">
        <v>495</v>
      </c>
      <c r="D66" s="14" t="s">
        <v>552</v>
      </c>
    </row>
    <row r="67" spans="1:4" ht="28.5" x14ac:dyDescent="0.25">
      <c r="A67" s="14" t="s">
        <v>423</v>
      </c>
      <c r="B67" s="14" t="s">
        <v>183</v>
      </c>
      <c r="C67" s="14" t="s">
        <v>495</v>
      </c>
      <c r="D67" s="14" t="s">
        <v>553</v>
      </c>
    </row>
    <row r="68" spans="1:4" ht="28.5" x14ac:dyDescent="0.25">
      <c r="A68" s="14" t="s">
        <v>424</v>
      </c>
      <c r="B68" s="14" t="s">
        <v>183</v>
      </c>
      <c r="C68" s="14" t="s">
        <v>495</v>
      </c>
      <c r="D68" s="14" t="s">
        <v>554</v>
      </c>
    </row>
    <row r="69" spans="1:4" x14ac:dyDescent="0.25">
      <c r="A69" s="14" t="s">
        <v>425</v>
      </c>
      <c r="B69" s="14" t="s">
        <v>134</v>
      </c>
      <c r="C69" s="14" t="s">
        <v>495</v>
      </c>
      <c r="D69" s="14" t="s">
        <v>555</v>
      </c>
    </row>
    <row r="70" spans="1:4" x14ac:dyDescent="0.25">
      <c r="A70" s="14" t="s">
        <v>426</v>
      </c>
      <c r="B70" s="14" t="s">
        <v>24</v>
      </c>
      <c r="C70" s="14" t="s">
        <v>495</v>
      </c>
      <c r="D70" s="14" t="s">
        <v>556</v>
      </c>
    </row>
    <row r="71" spans="1:4" ht="28.5" x14ac:dyDescent="0.25">
      <c r="A71" s="14" t="s">
        <v>427</v>
      </c>
      <c r="B71" s="14" t="s">
        <v>24</v>
      </c>
      <c r="C71" s="14" t="s">
        <v>495</v>
      </c>
      <c r="D71" s="14" t="s">
        <v>557</v>
      </c>
    </row>
    <row r="72" spans="1:4" ht="28.5" x14ac:dyDescent="0.25">
      <c r="A72" s="14" t="s">
        <v>428</v>
      </c>
      <c r="B72" s="14" t="s">
        <v>24</v>
      </c>
      <c r="C72" s="14" t="s">
        <v>495</v>
      </c>
      <c r="D72" s="14" t="s">
        <v>558</v>
      </c>
    </row>
    <row r="73" spans="1:4" x14ac:dyDescent="0.25">
      <c r="A73" s="14" t="s">
        <v>429</v>
      </c>
      <c r="B73" s="14" t="s">
        <v>24</v>
      </c>
      <c r="C73" s="14" t="s">
        <v>495</v>
      </c>
      <c r="D73" s="14" t="s">
        <v>559</v>
      </c>
    </row>
    <row r="74" spans="1:4" ht="28.5" x14ac:dyDescent="0.25">
      <c r="A74" s="14" t="s">
        <v>430</v>
      </c>
      <c r="B74" s="14" t="s">
        <v>27</v>
      </c>
      <c r="C74" s="14" t="s">
        <v>495</v>
      </c>
      <c r="D74" s="14" t="s">
        <v>560</v>
      </c>
    </row>
    <row r="75" spans="1:4" x14ac:dyDescent="0.25">
      <c r="A75" s="14" t="s">
        <v>431</v>
      </c>
      <c r="B75" s="14" t="s">
        <v>24</v>
      </c>
      <c r="C75" s="14" t="s">
        <v>495</v>
      </c>
      <c r="D75" s="14" t="s">
        <v>561</v>
      </c>
    </row>
    <row r="76" spans="1:4" x14ac:dyDescent="0.25">
      <c r="A76" s="14" t="s">
        <v>432</v>
      </c>
      <c r="B76" s="14" t="s">
        <v>24</v>
      </c>
      <c r="C76" s="14" t="s">
        <v>495</v>
      </c>
      <c r="D76" s="14" t="s">
        <v>562</v>
      </c>
    </row>
    <row r="77" spans="1:4" x14ac:dyDescent="0.25">
      <c r="A77" s="14" t="s">
        <v>433</v>
      </c>
      <c r="B77" s="14" t="s">
        <v>182</v>
      </c>
      <c r="C77" s="14" t="s">
        <v>495</v>
      </c>
      <c r="D77" s="14" t="s">
        <v>563</v>
      </c>
    </row>
    <row r="78" spans="1:4" ht="28.5" x14ac:dyDescent="0.25">
      <c r="A78" s="14" t="s">
        <v>434</v>
      </c>
      <c r="B78" s="14" t="s">
        <v>125</v>
      </c>
      <c r="C78" s="14" t="s">
        <v>495</v>
      </c>
      <c r="D78" s="14" t="s">
        <v>564</v>
      </c>
    </row>
    <row r="79" spans="1:4" x14ac:dyDescent="0.25">
      <c r="A79" s="14" t="s">
        <v>435</v>
      </c>
      <c r="B79" s="14" t="s">
        <v>182</v>
      </c>
      <c r="C79" s="14" t="s">
        <v>495</v>
      </c>
      <c r="D79" s="14" t="s">
        <v>565</v>
      </c>
    </row>
    <row r="80" spans="1:4" ht="28.5" x14ac:dyDescent="0.25">
      <c r="A80" s="14" t="s">
        <v>436</v>
      </c>
      <c r="B80" s="14" t="s">
        <v>183</v>
      </c>
      <c r="C80" s="14" t="s">
        <v>495</v>
      </c>
      <c r="D80" s="14" t="s">
        <v>566</v>
      </c>
    </row>
    <row r="81" spans="1:4" ht="28.5" x14ac:dyDescent="0.25">
      <c r="A81" s="14" t="s">
        <v>437</v>
      </c>
      <c r="B81" s="14" t="s">
        <v>197</v>
      </c>
      <c r="C81" s="14" t="s">
        <v>491</v>
      </c>
      <c r="D81" s="14" t="s">
        <v>567</v>
      </c>
    </row>
    <row r="82" spans="1:4" ht="42.75" x14ac:dyDescent="0.25">
      <c r="A82" s="14" t="s">
        <v>438</v>
      </c>
      <c r="B82" s="14" t="s">
        <v>197</v>
      </c>
      <c r="C82" s="14" t="s">
        <v>492</v>
      </c>
      <c r="D82" s="14" t="s">
        <v>568</v>
      </c>
    </row>
    <row r="83" spans="1:4" ht="28.5" x14ac:dyDescent="0.25">
      <c r="A83" s="14" t="s">
        <v>439</v>
      </c>
      <c r="B83" s="14" t="s">
        <v>183</v>
      </c>
      <c r="C83" s="14" t="s">
        <v>495</v>
      </c>
      <c r="D83" s="14" t="s">
        <v>569</v>
      </c>
    </row>
    <row r="84" spans="1:4" x14ac:dyDescent="0.25">
      <c r="A84" s="14" t="s">
        <v>440</v>
      </c>
      <c r="B84" s="14" t="s">
        <v>182</v>
      </c>
      <c r="C84" s="14" t="s">
        <v>495</v>
      </c>
      <c r="D84" s="14" t="s">
        <v>570</v>
      </c>
    </row>
    <row r="85" spans="1:4" x14ac:dyDescent="0.25">
      <c r="A85" s="14" t="s">
        <v>441</v>
      </c>
      <c r="B85" s="14" t="s">
        <v>182</v>
      </c>
      <c r="C85" s="14" t="s">
        <v>495</v>
      </c>
      <c r="D85" s="14" t="s">
        <v>571</v>
      </c>
    </row>
    <row r="86" spans="1:4" x14ac:dyDescent="0.25">
      <c r="A86" s="14" t="s">
        <v>442</v>
      </c>
      <c r="B86" s="14" t="s">
        <v>182</v>
      </c>
      <c r="C86" s="14" t="s">
        <v>495</v>
      </c>
      <c r="D86" s="14" t="s">
        <v>572</v>
      </c>
    </row>
    <row r="87" spans="1:4" x14ac:dyDescent="0.25">
      <c r="A87" s="14" t="s">
        <v>443</v>
      </c>
      <c r="B87" s="14" t="s">
        <v>182</v>
      </c>
      <c r="C87" s="14" t="s">
        <v>495</v>
      </c>
      <c r="D87" s="14" t="s">
        <v>573</v>
      </c>
    </row>
    <row r="88" spans="1:4" x14ac:dyDescent="0.25">
      <c r="A88" s="14" t="s">
        <v>444</v>
      </c>
      <c r="B88" s="14" t="s">
        <v>182</v>
      </c>
      <c r="C88" s="14" t="s">
        <v>495</v>
      </c>
      <c r="D88" s="14" t="s">
        <v>574</v>
      </c>
    </row>
    <row r="89" spans="1:4" x14ac:dyDescent="0.25">
      <c r="A89" s="14" t="s">
        <v>445</v>
      </c>
      <c r="B89" s="14" t="s">
        <v>182</v>
      </c>
      <c r="C89" s="14" t="s">
        <v>495</v>
      </c>
      <c r="D89" s="14" t="s">
        <v>575</v>
      </c>
    </row>
    <row r="90" spans="1:4" x14ac:dyDescent="0.25">
      <c r="A90" s="14" t="s">
        <v>446</v>
      </c>
      <c r="B90" s="14" t="s">
        <v>182</v>
      </c>
      <c r="C90" s="14" t="s">
        <v>495</v>
      </c>
      <c r="D90" s="14" t="s">
        <v>576</v>
      </c>
    </row>
    <row r="91" spans="1:4" x14ac:dyDescent="0.25">
      <c r="A91" s="14" t="s">
        <v>447</v>
      </c>
      <c r="B91" s="14" t="s">
        <v>182</v>
      </c>
      <c r="C91" s="14" t="s">
        <v>495</v>
      </c>
      <c r="D91" s="14" t="s">
        <v>577</v>
      </c>
    </row>
    <row r="92" spans="1:4" ht="28.5" x14ac:dyDescent="0.25">
      <c r="A92" s="14" t="s">
        <v>493</v>
      </c>
      <c r="B92" s="14" t="s">
        <v>182</v>
      </c>
      <c r="C92" s="14" t="s">
        <v>495</v>
      </c>
      <c r="D92" s="14" t="s">
        <v>578</v>
      </c>
    </row>
    <row r="93" spans="1:4" ht="42.75" x14ac:dyDescent="0.25">
      <c r="A93" s="14" t="s">
        <v>448</v>
      </c>
      <c r="B93" s="14" t="s">
        <v>473</v>
      </c>
      <c r="C93" s="14" t="s">
        <v>495</v>
      </c>
      <c r="D93" s="14" t="s">
        <v>579</v>
      </c>
    </row>
    <row r="94" spans="1:4" ht="42.75" x14ac:dyDescent="0.25">
      <c r="A94" s="14" t="s">
        <v>449</v>
      </c>
      <c r="B94" s="14" t="s">
        <v>182</v>
      </c>
      <c r="C94" s="14" t="s">
        <v>494</v>
      </c>
      <c r="D94" s="14" t="s">
        <v>580</v>
      </c>
    </row>
    <row r="95" spans="1:4" x14ac:dyDescent="0.25">
      <c r="A95" s="14" t="s">
        <v>450</v>
      </c>
      <c r="B95" s="14" t="s">
        <v>182</v>
      </c>
      <c r="C95" s="14" t="s">
        <v>495</v>
      </c>
      <c r="D95" s="14" t="s">
        <v>581</v>
      </c>
    </row>
    <row r="96" spans="1:4" x14ac:dyDescent="0.25">
      <c r="A96" s="14" t="s">
        <v>451</v>
      </c>
      <c r="B96" s="14" t="s">
        <v>182</v>
      </c>
      <c r="C96" s="14" t="s">
        <v>495</v>
      </c>
      <c r="D96" s="14" t="s">
        <v>582</v>
      </c>
    </row>
    <row r="97" spans="1:4" ht="42.75" x14ac:dyDescent="0.25">
      <c r="A97" s="14" t="s">
        <v>452</v>
      </c>
      <c r="B97" s="14" t="s">
        <v>486</v>
      </c>
      <c r="C97" s="14" t="s">
        <v>495</v>
      </c>
      <c r="D97" s="14" t="s">
        <v>583</v>
      </c>
    </row>
    <row r="98" spans="1:4" x14ac:dyDescent="0.25">
      <c r="A98" s="14" t="s">
        <v>453</v>
      </c>
      <c r="B98" s="14" t="s">
        <v>31</v>
      </c>
      <c r="C98" s="14" t="s">
        <v>495</v>
      </c>
      <c r="D98" s="14" t="s">
        <v>584</v>
      </c>
    </row>
    <row r="99" spans="1:4" x14ac:dyDescent="0.25">
      <c r="A99" s="14" t="s">
        <v>454</v>
      </c>
      <c r="B99" s="14" t="s">
        <v>21</v>
      </c>
      <c r="C99" s="14" t="s">
        <v>495</v>
      </c>
      <c r="D99" s="14" t="s">
        <v>585</v>
      </c>
    </row>
    <row r="100" spans="1:4" x14ac:dyDescent="0.25">
      <c r="A100" s="14" t="s">
        <v>455</v>
      </c>
      <c r="B100" s="14" t="s">
        <v>32</v>
      </c>
      <c r="C100" s="14" t="s">
        <v>495</v>
      </c>
      <c r="D100" s="14" t="s">
        <v>586</v>
      </c>
    </row>
    <row r="101" spans="1:4" ht="42.75" x14ac:dyDescent="0.25">
      <c r="A101" s="14" t="s">
        <v>456</v>
      </c>
      <c r="B101" s="14" t="s">
        <v>486</v>
      </c>
      <c r="C101" s="14" t="s">
        <v>495</v>
      </c>
      <c r="D101" s="14" t="s">
        <v>587</v>
      </c>
    </row>
    <row r="102" spans="1:4" x14ac:dyDescent="0.25">
      <c r="A102" s="14" t="s">
        <v>457</v>
      </c>
      <c r="B102" s="14" t="s">
        <v>21</v>
      </c>
      <c r="C102" s="14" t="s">
        <v>495</v>
      </c>
      <c r="D102" s="14" t="s">
        <v>588</v>
      </c>
    </row>
    <row r="103" spans="1:4" ht="28.5" x14ac:dyDescent="0.25">
      <c r="A103" s="14" t="s">
        <v>458</v>
      </c>
      <c r="B103" s="14" t="s">
        <v>183</v>
      </c>
      <c r="C103" s="14" t="s">
        <v>495</v>
      </c>
      <c r="D103" s="14" t="s">
        <v>589</v>
      </c>
    </row>
    <row r="104" spans="1:4" ht="28.5" x14ac:dyDescent="0.25">
      <c r="A104" s="14" t="s">
        <v>459</v>
      </c>
      <c r="B104" s="14" t="s">
        <v>183</v>
      </c>
      <c r="C104" s="14" t="s">
        <v>495</v>
      </c>
      <c r="D104" s="14" t="s">
        <v>590</v>
      </c>
    </row>
    <row r="105" spans="1:4" ht="28.5" x14ac:dyDescent="0.25">
      <c r="A105" s="14" t="s">
        <v>460</v>
      </c>
      <c r="B105" s="14" t="s">
        <v>183</v>
      </c>
      <c r="C105" s="14" t="s">
        <v>495</v>
      </c>
      <c r="D105" s="14" t="s">
        <v>591</v>
      </c>
    </row>
    <row r="106" spans="1:4" ht="28.5" x14ac:dyDescent="0.25">
      <c r="A106" s="14" t="s">
        <v>461</v>
      </c>
      <c r="B106" s="14" t="s">
        <v>183</v>
      </c>
      <c r="C106" s="14" t="s">
        <v>495</v>
      </c>
      <c r="D106" s="14" t="s">
        <v>592</v>
      </c>
    </row>
    <row r="107" spans="1:4" ht="28.5" x14ac:dyDescent="0.25">
      <c r="A107" s="14" t="s">
        <v>462</v>
      </c>
      <c r="B107" s="14" t="s">
        <v>183</v>
      </c>
      <c r="C107" s="14" t="s">
        <v>495</v>
      </c>
      <c r="D107" s="14" t="s">
        <v>653</v>
      </c>
    </row>
    <row r="108" spans="1:4" ht="28.5" x14ac:dyDescent="0.25">
      <c r="A108" s="14" t="s">
        <v>463</v>
      </c>
      <c r="B108" s="14" t="s">
        <v>183</v>
      </c>
      <c r="C108" s="14" t="s">
        <v>495</v>
      </c>
      <c r="D108" s="14" t="s">
        <v>593</v>
      </c>
    </row>
    <row r="109" spans="1:4" ht="28.5" x14ac:dyDescent="0.25">
      <c r="A109" s="14" t="s">
        <v>464</v>
      </c>
      <c r="B109" s="14" t="s">
        <v>183</v>
      </c>
      <c r="C109" s="14" t="s">
        <v>495</v>
      </c>
      <c r="D109" s="14" t="s">
        <v>594</v>
      </c>
    </row>
    <row r="110" spans="1:4" ht="28.5" x14ac:dyDescent="0.25">
      <c r="A110" s="14" t="s">
        <v>465</v>
      </c>
      <c r="B110" s="14" t="s">
        <v>183</v>
      </c>
      <c r="C110" s="14" t="s">
        <v>495</v>
      </c>
      <c r="D110" s="14" t="s">
        <v>595</v>
      </c>
    </row>
    <row r="111" spans="1:4" ht="42.75" x14ac:dyDescent="0.25">
      <c r="A111" s="14" t="s">
        <v>466</v>
      </c>
      <c r="B111" s="14" t="s">
        <v>98</v>
      </c>
      <c r="C111" s="14" t="s">
        <v>495</v>
      </c>
      <c r="D111" s="14" t="s">
        <v>596</v>
      </c>
    </row>
    <row r="112" spans="1:4" x14ac:dyDescent="0.25">
      <c r="A112" s="14" t="s">
        <v>467</v>
      </c>
      <c r="B112" s="14" t="s">
        <v>182</v>
      </c>
      <c r="C112" s="14" t="s">
        <v>495</v>
      </c>
      <c r="D112" s="14" t="s">
        <v>597</v>
      </c>
    </row>
    <row r="113" spans="1:4" ht="42.75" x14ac:dyDescent="0.25">
      <c r="A113" s="14" t="s">
        <v>468</v>
      </c>
      <c r="B113" s="14" t="s">
        <v>486</v>
      </c>
      <c r="C113" s="14" t="s">
        <v>495</v>
      </c>
      <c r="D113" s="14" t="s">
        <v>598</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Index</vt:lpstr>
      <vt:lpstr>Table S.1</vt:lpstr>
      <vt:lpstr>Table S.2</vt:lpstr>
      <vt:lpstr>Table S.3</vt:lpstr>
      <vt:lpstr>Table S.4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2025-06-12T09:38:57Z</dcterms:modified>
</cp:coreProperties>
</file>