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8235" tabRatio="750" activeTab="2"/>
  </bookViews>
  <sheets>
    <sheet name="12-1 and 12-2 on Cholesterol" sheetId="3" r:id="rId1"/>
    <sheet name="16-1 and 16-2 on Cholesterol" sheetId="6" r:id="rId2"/>
    <sheet name="18-1 and 18-2 on Cholesterol" sheetId="4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7" i="3" l="1"/>
  <c r="I67" i="3"/>
  <c r="H67" i="3"/>
  <c r="G67" i="3"/>
  <c r="J67" i="6"/>
  <c r="I67" i="6"/>
  <c r="H67" i="6"/>
  <c r="G67" i="6"/>
  <c r="I52" i="3" l="1"/>
  <c r="C53" i="3"/>
  <c r="C52" i="3"/>
  <c r="M48" i="3"/>
  <c r="L48" i="3"/>
  <c r="K48" i="3"/>
  <c r="J48" i="3"/>
  <c r="I48" i="3"/>
  <c r="F48" i="3"/>
  <c r="E48" i="3"/>
  <c r="D48" i="3"/>
  <c r="C48" i="3"/>
  <c r="L53" i="3" l="1"/>
  <c r="K53" i="3"/>
  <c r="J53" i="3"/>
  <c r="I53" i="3"/>
  <c r="F53" i="3"/>
  <c r="E53" i="3"/>
  <c r="D53" i="3"/>
  <c r="K52" i="3"/>
  <c r="E52" i="3"/>
  <c r="L52" i="3"/>
  <c r="J52" i="3"/>
  <c r="F52" i="3"/>
  <c r="D52" i="3"/>
  <c r="C52" i="6"/>
  <c r="Z48" i="6"/>
  <c r="Y48" i="6"/>
  <c r="X48" i="6"/>
  <c r="W48" i="6"/>
  <c r="T48" i="6"/>
  <c r="S48" i="6"/>
  <c r="R48" i="6"/>
  <c r="Q48" i="6"/>
  <c r="M48" i="6"/>
  <c r="L48" i="6"/>
  <c r="K48" i="6"/>
  <c r="J48" i="6"/>
  <c r="I48" i="6"/>
  <c r="F48" i="6"/>
  <c r="E48" i="6"/>
  <c r="D48" i="6"/>
  <c r="C48" i="6"/>
  <c r="L53" i="6" l="1"/>
  <c r="K53" i="6"/>
  <c r="J53" i="6"/>
  <c r="I53" i="6"/>
  <c r="F53" i="6"/>
  <c r="E53" i="6"/>
  <c r="D53" i="6"/>
  <c r="C53" i="6"/>
  <c r="L52" i="6"/>
  <c r="K52" i="6"/>
  <c r="J52" i="6"/>
  <c r="I52" i="6"/>
  <c r="F52" i="6"/>
  <c r="E52" i="6"/>
  <c r="D52" i="6"/>
  <c r="E43" i="4"/>
  <c r="F43" i="4"/>
  <c r="I43" i="4"/>
  <c r="J43" i="4"/>
  <c r="K43" i="4"/>
  <c r="L43" i="4"/>
  <c r="E44" i="4"/>
  <c r="F44" i="4"/>
  <c r="I44" i="4"/>
  <c r="J44" i="4"/>
  <c r="K44" i="4"/>
  <c r="L44" i="4"/>
  <c r="D44" i="4"/>
  <c r="D43" i="4"/>
  <c r="C44" i="4"/>
  <c r="C43" i="4"/>
  <c r="Z39" i="4"/>
  <c r="Y39" i="4"/>
  <c r="X39" i="4"/>
  <c r="W39" i="4"/>
  <c r="T39" i="4"/>
  <c r="S39" i="4"/>
  <c r="R39" i="4"/>
  <c r="Q39" i="4"/>
  <c r="L39" i="4"/>
  <c r="K39" i="4"/>
  <c r="J39" i="4"/>
  <c r="I39" i="4"/>
  <c r="F39" i="4"/>
  <c r="E39" i="4"/>
  <c r="D39" i="4"/>
  <c r="C39" i="4"/>
  <c r="F29" i="4" l="1"/>
  <c r="F30" i="6"/>
  <c r="F34" i="3"/>
  <c r="E29" i="4" l="1"/>
  <c r="C34" i="4"/>
  <c r="B34" i="4"/>
  <c r="C33" i="4"/>
  <c r="B33" i="4"/>
  <c r="F14" i="4"/>
  <c r="E14" i="4"/>
  <c r="D14" i="4"/>
  <c r="C14" i="4"/>
  <c r="F14" i="6"/>
  <c r="E14" i="6"/>
  <c r="D14" i="6"/>
  <c r="C14" i="6"/>
  <c r="E30" i="6"/>
  <c r="C35" i="6"/>
  <c r="B35" i="6"/>
  <c r="B34" i="6"/>
  <c r="C34" i="6"/>
  <c r="E34" i="3"/>
  <c r="C38" i="3"/>
  <c r="B38" i="3"/>
  <c r="C39" i="3"/>
  <c r="B39" i="3"/>
  <c r="F14" i="3"/>
  <c r="E14" i="3"/>
  <c r="D14" i="3"/>
  <c r="C14" i="3"/>
  <c r="D34" i="3" l="1"/>
  <c r="D30" i="6"/>
  <c r="D29" i="4"/>
  <c r="G26" i="4" l="1"/>
  <c r="G25" i="4"/>
  <c r="G24" i="4"/>
  <c r="G23" i="4"/>
  <c r="G26" i="6"/>
  <c r="G25" i="6"/>
  <c r="G24" i="6"/>
  <c r="G23" i="6"/>
  <c r="G31" i="3"/>
  <c r="G30" i="3"/>
  <c r="G29" i="3"/>
  <c r="G28" i="3"/>
  <c r="F24" i="4" l="1"/>
  <c r="F23" i="4"/>
  <c r="F25" i="4"/>
  <c r="F26" i="4"/>
  <c r="M12" i="4"/>
  <c r="L12" i="4"/>
  <c r="K12" i="4"/>
  <c r="J12" i="4"/>
  <c r="I12" i="4"/>
  <c r="H12" i="4"/>
  <c r="G12" i="4"/>
  <c r="F12" i="4"/>
  <c r="E12" i="4"/>
  <c r="D12" i="4"/>
  <c r="C12" i="4"/>
  <c r="M11" i="4"/>
  <c r="L11" i="4"/>
  <c r="K11" i="4"/>
  <c r="J11" i="4"/>
  <c r="I11" i="4"/>
  <c r="H11" i="4"/>
  <c r="G11" i="4"/>
  <c r="F11" i="4"/>
  <c r="E11" i="4"/>
  <c r="D11" i="4"/>
  <c r="C11" i="4"/>
  <c r="F26" i="6"/>
  <c r="F25" i="6"/>
  <c r="F24" i="6"/>
  <c r="F23" i="6"/>
  <c r="C11" i="6"/>
  <c r="M12" i="6"/>
  <c r="L12" i="6"/>
  <c r="K12" i="6"/>
  <c r="J12" i="6"/>
  <c r="I12" i="6"/>
  <c r="H12" i="6"/>
  <c r="G12" i="6"/>
  <c r="F12" i="6"/>
  <c r="E12" i="6"/>
  <c r="D12" i="6"/>
  <c r="C12" i="6"/>
  <c r="M11" i="6"/>
  <c r="L11" i="6"/>
  <c r="K11" i="6"/>
  <c r="J11" i="6"/>
  <c r="I11" i="6"/>
  <c r="H11" i="6"/>
  <c r="G11" i="6"/>
  <c r="F11" i="6"/>
  <c r="E11" i="6"/>
  <c r="D11" i="6"/>
  <c r="F28" i="3"/>
  <c r="F31" i="3"/>
  <c r="F30" i="3"/>
  <c r="F29" i="3"/>
  <c r="E12" i="3"/>
  <c r="F12" i="3"/>
  <c r="G12" i="3"/>
  <c r="H12" i="3"/>
  <c r="I12" i="3"/>
  <c r="J12" i="3"/>
  <c r="K12" i="3"/>
  <c r="L12" i="3"/>
  <c r="M12" i="3"/>
  <c r="D12" i="3"/>
  <c r="C12" i="3"/>
  <c r="E11" i="3"/>
  <c r="F11" i="3"/>
  <c r="G11" i="3"/>
  <c r="H11" i="3"/>
  <c r="I11" i="3"/>
  <c r="J11" i="3"/>
  <c r="K11" i="3"/>
  <c r="L11" i="3"/>
  <c r="M11" i="3"/>
  <c r="D11" i="3"/>
  <c r="C11" i="3"/>
</calcChain>
</file>

<file path=xl/sharedStrings.xml><?xml version="1.0" encoding="utf-8"?>
<sst xmlns="http://schemas.openxmlformats.org/spreadsheetml/2006/main" count="148" uniqueCount="40">
  <si>
    <t>avg</t>
  </si>
  <si>
    <t>std dev</t>
  </si>
  <si>
    <t>12+CH1-4</t>
  </si>
  <si>
    <t>12+CH2-4</t>
  </si>
  <si>
    <t>12 + ch1-4</t>
  </si>
  <si>
    <t>12+ch2-4</t>
  </si>
  <si>
    <t>16+CH1-4</t>
  </si>
  <si>
    <t>16+CH2-4</t>
  </si>
  <si>
    <t>16 + ch1-4</t>
  </si>
  <si>
    <t>16+ch2-4</t>
  </si>
  <si>
    <t>hexane</t>
  </si>
  <si>
    <t>ma</t>
  </si>
  <si>
    <t>12 + CH1-4</t>
  </si>
  <si>
    <t>12 + CH2-4</t>
  </si>
  <si>
    <t>cholesterol</t>
  </si>
  <si>
    <t>18+CH1-4</t>
  </si>
  <si>
    <t>18 + ch1-4</t>
  </si>
  <si>
    <t>18+CH2-4</t>
  </si>
  <si>
    <t>18+ch2-4</t>
  </si>
  <si>
    <t>16 + CH1-4</t>
  </si>
  <si>
    <t>16 + CH2-4</t>
  </si>
  <si>
    <t>18 + CH1-4</t>
  </si>
  <si>
    <t>18 + CH2-4</t>
  </si>
  <si>
    <t xml:space="preserve">ttest </t>
  </si>
  <si>
    <t>ttest</t>
  </si>
  <si>
    <t>hex</t>
  </si>
  <si>
    <t>t test</t>
  </si>
  <si>
    <t xml:space="preserve">controls </t>
  </si>
  <si>
    <t>controls</t>
  </si>
  <si>
    <t>n (sample no)</t>
  </si>
  <si>
    <t>null hypothesis t value</t>
  </si>
  <si>
    <t>n</t>
  </si>
  <si>
    <t>norm factor</t>
  </si>
  <si>
    <t>Normalise</t>
  </si>
  <si>
    <t>Mean of normalised data</t>
  </si>
  <si>
    <t>For histogram</t>
  </si>
  <si>
    <t>16+ CH1-4</t>
  </si>
  <si>
    <t>Hexane</t>
  </si>
  <si>
    <t>Cholesterol</t>
  </si>
  <si>
    <t>paired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</si>
</sst>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0"/>
      <color theme="1"/>
      <name val="Arial"/>
      <family val="2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/>
    <xf numFmtId="0" fontId="4" fillId="0" borderId="0" xfId="0" applyFont="1" applyAlignment="1">
      <alignment vertical="center"/>
    </xf>
    <xf numFmtId="0" fontId="0" fillId="0" borderId="0" xfId="0" applyFont="1"/>
    <xf numFmtId="0" fontId="2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/>
    <xf numFmtId="0" fontId="1" fillId="0" borderId="0" xfId="0" applyFont="1" applyAlignment="1"/>
    <xf numFmtId="0" fontId="1" fillId="0" borderId="0" xfId="0" applyNumberFormat="1" applyFont="1"/>
    <xf numFmtId="0" fontId="0" fillId="0" borderId="0" xfId="0" applyNumberFormat="1"/>
    <xf numFmtId="0" fontId="0" fillId="0" borderId="0" xfId="0" applyFill="1" applyBorder="1" applyAlignment="1"/>
    <xf numFmtId="16" fontId="0" fillId="0" borderId="0" xfId="0" applyNumberFormat="1" applyBorder="1"/>
    <xf numFmtId="0" fontId="0" fillId="0" borderId="0" xfId="0" applyBorder="1"/>
    <xf numFmtId="0" fontId="1" fillId="0" borderId="0" xfId="0" applyFont="1" applyBorder="1"/>
    <xf numFmtId="0" fontId="5" fillId="0" borderId="0" xfId="0" applyFont="1" applyFill="1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0" fillId="0" borderId="0" xfId="0" applyFont="1" applyBorder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'12-1 and 12-2 on Cholesterol'!$C$59</c:f>
              <c:strCache>
                <c:ptCount val="1"/>
                <c:pt idx="0">
                  <c:v>Hexane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'12-1 and 12-2 on Cholesterol'!$C$53:$F$53</c:f>
                <c:numCache>
                  <c:formatCode>General</c:formatCode>
                  <c:ptCount val="4"/>
                  <c:pt idx="0">
                    <c:v>1.5638494173033413E-2</c:v>
                  </c:pt>
                  <c:pt idx="1">
                    <c:v>1.2432316759156356E-2</c:v>
                  </c:pt>
                  <c:pt idx="2">
                    <c:v>1.5835087622113116E-2</c:v>
                  </c:pt>
                  <c:pt idx="3">
                    <c:v>6.4080028089881494E-3</c:v>
                  </c:pt>
                </c:numCache>
              </c:numRef>
            </c:plus>
            <c:minus>
              <c:numRef>
                <c:f>'12-1 and 12-2 on Cholesterol'!$C$53:$F$53</c:f>
                <c:numCache>
                  <c:formatCode>General</c:formatCode>
                  <c:ptCount val="4"/>
                  <c:pt idx="0">
                    <c:v>1.5638494173033413E-2</c:v>
                  </c:pt>
                  <c:pt idx="1">
                    <c:v>1.2432316759156356E-2</c:v>
                  </c:pt>
                  <c:pt idx="2">
                    <c:v>1.5835087622113116E-2</c:v>
                  </c:pt>
                  <c:pt idx="3">
                    <c:v>6.4080028089881494E-3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'12-1 and 12-2 on Cholesterol'!$B$60:$B$63</c:f>
              <c:numCache>
                <c:formatCode>General</c:formatCode>
                <c:ptCount val="4"/>
                <c:pt idx="0">
                  <c:v>1000</c:v>
                </c:pt>
                <c:pt idx="1">
                  <c:v>500</c:v>
                </c:pt>
                <c:pt idx="2">
                  <c:v>1000</c:v>
                </c:pt>
                <c:pt idx="3">
                  <c:v>500</c:v>
                </c:pt>
              </c:numCache>
            </c:numRef>
          </c:cat>
          <c:val>
            <c:numRef>
              <c:f>'12-1 and 12-2 on Cholesterol'!$C$60:$C$63</c:f>
              <c:numCache>
                <c:formatCode>General</c:formatCode>
                <c:ptCount val="4"/>
                <c:pt idx="0">
                  <c:v>1.7321428571428574E-2</c:v>
                </c:pt>
                <c:pt idx="1">
                  <c:v>9.6428571428571423E-3</c:v>
                </c:pt>
                <c:pt idx="2">
                  <c:v>2.5178571428571432E-2</c:v>
                </c:pt>
                <c:pt idx="3">
                  <c:v>-5.5714285714285716E-2</c:v>
                </c:pt>
              </c:numCache>
            </c:numRef>
          </c:val>
        </c:ser>
        <c:ser>
          <c:idx val="1"/>
          <c:order val="1"/>
          <c:tx>
            <c:strRef>
              <c:f>'12-1 and 12-2 on Cholesterol'!$D$59</c:f>
              <c:strCache>
                <c:ptCount val="1"/>
                <c:pt idx="0">
                  <c:v>Cholesterol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270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'12-1 and 12-2 on Cholesterol'!$I$53:$L$53</c:f>
                <c:numCache>
                  <c:formatCode>General</c:formatCode>
                  <c:ptCount val="4"/>
                  <c:pt idx="0">
                    <c:v>5.0414944874180483E-3</c:v>
                  </c:pt>
                  <c:pt idx="1">
                    <c:v>4.9749371855331006E-3</c:v>
                  </c:pt>
                  <c:pt idx="2">
                    <c:v>4.6884610125996214E-2</c:v>
                  </c:pt>
                  <c:pt idx="3">
                    <c:v>7.4651970279870248E-3</c:v>
                  </c:pt>
                </c:numCache>
              </c:numRef>
            </c:plus>
            <c:minus>
              <c:numRef>
                <c:f>'12-1 and 12-2 on Cholesterol'!$I$53:$L$53</c:f>
                <c:numCache>
                  <c:formatCode>General</c:formatCode>
                  <c:ptCount val="4"/>
                  <c:pt idx="0">
                    <c:v>5.0414944874180483E-3</c:v>
                  </c:pt>
                  <c:pt idx="1">
                    <c:v>4.9749371855331006E-3</c:v>
                  </c:pt>
                  <c:pt idx="2">
                    <c:v>4.6884610125996214E-2</c:v>
                  </c:pt>
                  <c:pt idx="3">
                    <c:v>7.4651970279870248E-3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'12-1 and 12-2 on Cholesterol'!$B$60:$B$63</c:f>
              <c:numCache>
                <c:formatCode>General</c:formatCode>
                <c:ptCount val="4"/>
                <c:pt idx="0">
                  <c:v>1000</c:v>
                </c:pt>
                <c:pt idx="1">
                  <c:v>500</c:v>
                </c:pt>
                <c:pt idx="2">
                  <c:v>1000</c:v>
                </c:pt>
                <c:pt idx="3">
                  <c:v>500</c:v>
                </c:pt>
              </c:numCache>
            </c:numRef>
          </c:cat>
          <c:val>
            <c:numRef>
              <c:f>'12-1 and 12-2 on Cholesterol'!$D$60:$D$63</c:f>
              <c:numCache>
                <c:formatCode>General</c:formatCode>
                <c:ptCount val="4"/>
                <c:pt idx="0">
                  <c:v>5.8392857142857149E-2</c:v>
                </c:pt>
                <c:pt idx="1">
                  <c:v>1.0178571428571443E-2</c:v>
                </c:pt>
                <c:pt idx="2">
                  <c:v>0.18732142857142858</c:v>
                </c:pt>
                <c:pt idx="3">
                  <c:v>7.0000000000000007E-2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534528"/>
        <c:axId val="81430016"/>
      </c:barChart>
      <c:catAx>
        <c:axId val="765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Antibody and Concentration (µg/ml)</a:t>
                </a:r>
              </a:p>
            </c:rich>
          </c:tx>
          <c:layout>
            <c:manualLayout>
              <c:xMode val="edge"/>
              <c:yMode val="edge"/>
              <c:x val="0.34180780263163624"/>
              <c:y val="0.9060693641618496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5400000" spcFirstLastPara="1" vertOverflow="ellipsis" wrap="square" anchor="b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1430016"/>
        <c:crosses val="autoZero"/>
        <c:auto val="1"/>
        <c:lblAlgn val="ctr"/>
        <c:lblOffset val="100"/>
        <c:noMultiLvlLbl val="0"/>
      </c:catAx>
      <c:valAx>
        <c:axId val="81430016"/>
        <c:scaling>
          <c:orientation val="minMax"/>
          <c:max val="0.70000000000000007"/>
          <c:min val="-0.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ZA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Absorbance</a:t>
                </a:r>
                <a:r>
                  <a:rPr lang="en-ZA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(450 nm)</a:t>
                </a:r>
                <a:endParaRPr lang="en-ZA">
                  <a:solidFill>
                    <a:sysClr val="windowText" lastClr="000000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1055831951354339E-2"/>
              <c:y val="0.2406069364161850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6534528"/>
        <c:crosses val="autoZero"/>
        <c:crossBetween val="between"/>
        <c:minorUnit val="5.000000000000001E-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'16-1 and 16-2 on Cholesterol'!$C$22</c:f>
              <c:strCache>
                <c:ptCount val="1"/>
                <c:pt idx="0">
                  <c:v>hexane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'16-1 and 16-2 on Cholesterol'!$C$12:$F$12</c:f>
                <c:numCache>
                  <c:formatCode>General</c:formatCode>
                  <c:ptCount val="4"/>
                  <c:pt idx="0">
                    <c:v>4.5634808143408638E-2</c:v>
                  </c:pt>
                  <c:pt idx="1">
                    <c:v>7.5664319766414925E-2</c:v>
                  </c:pt>
                  <c:pt idx="2">
                    <c:v>5.9310622994536155E-2</c:v>
                  </c:pt>
                  <c:pt idx="3">
                    <c:v>6.9500000000000006E-2</c:v>
                  </c:pt>
                </c:numCache>
              </c:numRef>
            </c:plus>
            <c:minus>
              <c:numRef>
                <c:f>'16-1 and 16-2 on Cholesterol'!$C$12:$F$12</c:f>
                <c:numCache>
                  <c:formatCode>General</c:formatCode>
                  <c:ptCount val="4"/>
                  <c:pt idx="0">
                    <c:v>4.5634808143408638E-2</c:v>
                  </c:pt>
                  <c:pt idx="1">
                    <c:v>7.5664319766414925E-2</c:v>
                  </c:pt>
                  <c:pt idx="2">
                    <c:v>5.9310622994536155E-2</c:v>
                  </c:pt>
                  <c:pt idx="3">
                    <c:v>6.9500000000000006E-2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'16-1 and 16-2 on Cholesterol'!$A$23:$B$26</c:f>
              <c:multiLvlStrCache>
                <c:ptCount val="4"/>
                <c:lvl>
                  <c:pt idx="0">
                    <c:v>1000</c:v>
                  </c:pt>
                  <c:pt idx="1">
                    <c:v>500</c:v>
                  </c:pt>
                  <c:pt idx="2">
                    <c:v>1000</c:v>
                  </c:pt>
                  <c:pt idx="3">
                    <c:v>500</c:v>
                  </c:pt>
                </c:lvl>
                <c:lvl>
                  <c:pt idx="0">
                    <c:v>16 + CH1-4</c:v>
                  </c:pt>
                  <c:pt idx="1">
                    <c:v>16 + CH1-4</c:v>
                  </c:pt>
                  <c:pt idx="2">
                    <c:v>16 + CH2-4</c:v>
                  </c:pt>
                  <c:pt idx="3">
                    <c:v>16 + CH2-4</c:v>
                  </c:pt>
                </c:lvl>
              </c:multiLvlStrCache>
            </c:multiLvlStrRef>
          </c:cat>
          <c:val>
            <c:numRef>
              <c:f>'16-1 and 16-2 on Cholesterol'!$C$23:$C$26</c:f>
              <c:numCache>
                <c:formatCode>General</c:formatCode>
                <c:ptCount val="4"/>
                <c:pt idx="0">
                  <c:v>-9.0000000000000253E-3</c:v>
                </c:pt>
                <c:pt idx="1">
                  <c:v>-7.4625000000000025E-2</c:v>
                </c:pt>
                <c:pt idx="2">
                  <c:v>1.3749999999999979E-2</c:v>
                </c:pt>
                <c:pt idx="3">
                  <c:v>-6.8500000000000019E-2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323-4B7B-B5A4-497BA8DABD74}"/>
            </c:ext>
          </c:extLst>
        </c:ser>
        <c:ser>
          <c:idx val="1"/>
          <c:order val="1"/>
          <c:tx>
            <c:strRef>
              <c:f>'16-1 and 16-2 on Cholesterol'!$D$22</c:f>
              <c:strCache>
                <c:ptCount val="1"/>
                <c:pt idx="0">
                  <c:v>cholesterol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'16-1 and 16-2 on Cholesterol'!$I$12:$L$12</c:f>
                <c:numCache>
                  <c:formatCode>General</c:formatCode>
                  <c:ptCount val="4"/>
                  <c:pt idx="0">
                    <c:v>8.7798267148536127E-2</c:v>
                  </c:pt>
                  <c:pt idx="1">
                    <c:v>7.6901374685836604E-2</c:v>
                  </c:pt>
                  <c:pt idx="2">
                    <c:v>0.17250683216283685</c:v>
                  </c:pt>
                  <c:pt idx="3">
                    <c:v>9.7318787644377416E-2</c:v>
                  </c:pt>
                </c:numCache>
              </c:numRef>
            </c:plus>
            <c:minus>
              <c:numRef>
                <c:f>'16-1 and 16-2 on Cholesterol'!$I$12:$L$12</c:f>
                <c:numCache>
                  <c:formatCode>General</c:formatCode>
                  <c:ptCount val="4"/>
                  <c:pt idx="0">
                    <c:v>8.7798267148536127E-2</c:v>
                  </c:pt>
                  <c:pt idx="1">
                    <c:v>7.6901374685836604E-2</c:v>
                  </c:pt>
                  <c:pt idx="2">
                    <c:v>0.17250683216283685</c:v>
                  </c:pt>
                  <c:pt idx="3">
                    <c:v>9.7318787644377416E-2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'16-1 and 16-2 on Cholesterol'!$A$23:$B$26</c:f>
              <c:multiLvlStrCache>
                <c:ptCount val="4"/>
                <c:lvl>
                  <c:pt idx="0">
                    <c:v>1000</c:v>
                  </c:pt>
                  <c:pt idx="1">
                    <c:v>500</c:v>
                  </c:pt>
                  <c:pt idx="2">
                    <c:v>1000</c:v>
                  </c:pt>
                  <c:pt idx="3">
                    <c:v>500</c:v>
                  </c:pt>
                </c:lvl>
                <c:lvl>
                  <c:pt idx="0">
                    <c:v>16 + CH1-4</c:v>
                  </c:pt>
                  <c:pt idx="1">
                    <c:v>16 + CH1-4</c:v>
                  </c:pt>
                  <c:pt idx="2">
                    <c:v>16 + CH2-4</c:v>
                  </c:pt>
                  <c:pt idx="3">
                    <c:v>16 + CH2-4</c:v>
                  </c:pt>
                </c:lvl>
              </c:multiLvlStrCache>
            </c:multiLvlStrRef>
          </c:cat>
          <c:val>
            <c:numRef>
              <c:f>'16-1 and 16-2 on Cholesterol'!$D$23:$D$26</c:f>
              <c:numCache>
                <c:formatCode>General</c:formatCode>
                <c:ptCount val="4"/>
                <c:pt idx="0">
                  <c:v>1.2499999999999976E-2</c:v>
                </c:pt>
                <c:pt idx="1">
                  <c:v>2.2499999999999847E-3</c:v>
                </c:pt>
                <c:pt idx="2">
                  <c:v>0.29775000000000001</c:v>
                </c:pt>
                <c:pt idx="3">
                  <c:v>0.11512499999999998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323-4B7B-B5A4-497BA8DAB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715456"/>
        <c:axId val="751748224"/>
      </c:barChart>
      <c:catAx>
        <c:axId val="751715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748224"/>
        <c:crosses val="autoZero"/>
        <c:auto val="1"/>
        <c:lblAlgn val="ctr"/>
        <c:lblOffset val="100"/>
        <c:noMultiLvlLbl val="0"/>
      </c:catAx>
      <c:valAx>
        <c:axId val="751748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715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'16-1 and 16-2 on Cholesterol'!$C$59</c:f>
              <c:strCache>
                <c:ptCount val="1"/>
                <c:pt idx="0">
                  <c:v>Hexane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'16-1 and 16-2 on Cholesterol'!$C$53:$F$53</c:f>
                <c:numCache>
                  <c:formatCode>General</c:formatCode>
                  <c:ptCount val="4"/>
                  <c:pt idx="0">
                    <c:v>4.6535085447693449E-2</c:v>
                  </c:pt>
                  <c:pt idx="1">
                    <c:v>4.6846180537641904E-2</c:v>
                  </c:pt>
                  <c:pt idx="2">
                    <c:v>3.7917121085792801E-2</c:v>
                  </c:pt>
                  <c:pt idx="3">
                    <c:v>2.8879070420343409E-2</c:v>
                  </c:pt>
                </c:numCache>
              </c:numRef>
            </c:plus>
            <c:minus>
              <c:numRef>
                <c:f>'16-1 and 16-2 on Cholesterol'!$C$53:$F$53</c:f>
                <c:numCache>
                  <c:formatCode>General</c:formatCode>
                  <c:ptCount val="4"/>
                  <c:pt idx="0">
                    <c:v>4.6535085447693449E-2</c:v>
                  </c:pt>
                  <c:pt idx="1">
                    <c:v>4.6846180537641904E-2</c:v>
                  </c:pt>
                  <c:pt idx="2">
                    <c:v>3.7917121085792801E-2</c:v>
                  </c:pt>
                  <c:pt idx="3">
                    <c:v>2.8879070420343409E-2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'16-1 and 16-2 on Cholesterol'!$B$60:$B$63</c:f>
              <c:numCache>
                <c:formatCode>General</c:formatCode>
                <c:ptCount val="4"/>
                <c:pt idx="0">
                  <c:v>1000</c:v>
                </c:pt>
                <c:pt idx="1">
                  <c:v>500</c:v>
                </c:pt>
                <c:pt idx="2">
                  <c:v>1000</c:v>
                </c:pt>
                <c:pt idx="3">
                  <c:v>500</c:v>
                </c:pt>
              </c:numCache>
            </c:numRef>
          </c:cat>
          <c:val>
            <c:numRef>
              <c:f>'16-1 and 16-2 on Cholesterol'!$C$60:$C$63</c:f>
              <c:numCache>
                <c:formatCode>General</c:formatCode>
                <c:ptCount val="4"/>
                <c:pt idx="0">
                  <c:v>-1.8000000000000009E-2</c:v>
                </c:pt>
                <c:pt idx="1">
                  <c:v>-0.14924999999999999</c:v>
                </c:pt>
                <c:pt idx="2">
                  <c:v>2.75E-2</c:v>
                </c:pt>
                <c:pt idx="3">
                  <c:v>-0.13700000000000001</c:v>
                </c:pt>
              </c:numCache>
            </c:numRef>
          </c:val>
        </c:ser>
        <c:ser>
          <c:idx val="1"/>
          <c:order val="1"/>
          <c:tx>
            <c:strRef>
              <c:f>'16-1 and 16-2 on Cholesterol'!$D$59</c:f>
              <c:strCache>
                <c:ptCount val="1"/>
                <c:pt idx="0">
                  <c:v>Cholesterol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ysClr val="windowText" lastClr="000000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'16-1 and 16-2 on Cholesterol'!$I$53:$L$53</c:f>
                <c:numCache>
                  <c:formatCode>General</c:formatCode>
                  <c:ptCount val="4"/>
                  <c:pt idx="0">
                    <c:v>3.296631928788632E-2</c:v>
                  </c:pt>
                  <c:pt idx="1">
                    <c:v>2.8859983761027615E-2</c:v>
                  </c:pt>
                  <c:pt idx="2">
                    <c:v>0.14554542039558521</c:v>
                  </c:pt>
                  <c:pt idx="3">
                    <c:v>5.7127300514798487E-2</c:v>
                  </c:pt>
                </c:numCache>
              </c:numRef>
            </c:plus>
            <c:minus>
              <c:numRef>
                <c:f>'16-1 and 16-2 on Cholesterol'!$I$53:$L$53</c:f>
                <c:numCache>
                  <c:formatCode>General</c:formatCode>
                  <c:ptCount val="4"/>
                  <c:pt idx="0">
                    <c:v>3.296631928788632E-2</c:v>
                  </c:pt>
                  <c:pt idx="1">
                    <c:v>2.8859983761027615E-2</c:v>
                  </c:pt>
                  <c:pt idx="2">
                    <c:v>0.14554542039558521</c:v>
                  </c:pt>
                  <c:pt idx="3">
                    <c:v>5.7127300514798487E-2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'16-1 and 16-2 on Cholesterol'!$B$60:$B$63</c:f>
              <c:numCache>
                <c:formatCode>General</c:formatCode>
                <c:ptCount val="4"/>
                <c:pt idx="0">
                  <c:v>1000</c:v>
                </c:pt>
                <c:pt idx="1">
                  <c:v>500</c:v>
                </c:pt>
                <c:pt idx="2">
                  <c:v>1000</c:v>
                </c:pt>
                <c:pt idx="3">
                  <c:v>500</c:v>
                </c:pt>
              </c:numCache>
            </c:numRef>
          </c:cat>
          <c:val>
            <c:numRef>
              <c:f>'16-1 and 16-2 on Cholesterol'!$D$60:$D$63</c:f>
              <c:numCache>
                <c:formatCode>General</c:formatCode>
                <c:ptCount val="4"/>
                <c:pt idx="0">
                  <c:v>2.4999999999999994E-2</c:v>
                </c:pt>
                <c:pt idx="1">
                  <c:v>4.500000000000004E-3</c:v>
                </c:pt>
                <c:pt idx="2">
                  <c:v>0.59550000000000003</c:v>
                </c:pt>
                <c:pt idx="3">
                  <c:v>0.23025000000000001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8326784"/>
        <c:axId val="742117760"/>
      </c:barChart>
      <c:catAx>
        <c:axId val="7783267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Antibody and Concentration (µg/ml)</a:t>
                </a:r>
              </a:p>
            </c:rich>
          </c:tx>
          <c:layout>
            <c:manualLayout>
              <c:xMode val="edge"/>
              <c:yMode val="edge"/>
              <c:x val="0.33477384076990374"/>
              <c:y val="0.9108863198458574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5400000" spcFirstLastPara="1" vertOverflow="ellipsis" wrap="square" anchor="t" anchorCtr="0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42117760"/>
        <c:crosses val="autoZero"/>
        <c:auto val="1"/>
        <c:lblAlgn val="ctr"/>
        <c:lblOffset val="100"/>
        <c:noMultiLvlLbl val="0"/>
      </c:catAx>
      <c:valAx>
        <c:axId val="742117760"/>
        <c:scaling>
          <c:orientation val="minMax"/>
          <c:max val="0.75000000000000011"/>
          <c:min val="-0.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ZA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Absorbance (450 nm)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35789980732177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78326784"/>
        <c:crosses val="autoZero"/>
        <c:crossBetween val="between"/>
        <c:majorUnit val="0.1"/>
        <c:minorUnit val="5.000000000000001E-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'18-1 and 18-2 on Cholesterol'!$C$22</c:f>
              <c:strCache>
                <c:ptCount val="1"/>
                <c:pt idx="0">
                  <c:v>hexane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'18-1 and 18-2 on Cholesterol'!$C$12:$F$12</c:f>
                <c:numCache>
                  <c:formatCode>General</c:formatCode>
                  <c:ptCount val="4"/>
                  <c:pt idx="0">
                    <c:v>2.3052734575936359E-2</c:v>
                  </c:pt>
                  <c:pt idx="1">
                    <c:v>2.1685660173092668E-2</c:v>
                  </c:pt>
                  <c:pt idx="2">
                    <c:v>2.1036957275912593E-2</c:v>
                  </c:pt>
                  <c:pt idx="3">
                    <c:v>2.0651876428063386E-2</c:v>
                  </c:pt>
                </c:numCache>
              </c:numRef>
            </c:plus>
            <c:minus>
              <c:numRef>
                <c:f>'18-1 and 18-2 on Cholesterol'!$C$12:$F$12</c:f>
                <c:numCache>
                  <c:formatCode>General</c:formatCode>
                  <c:ptCount val="4"/>
                  <c:pt idx="0">
                    <c:v>2.3052734575936359E-2</c:v>
                  </c:pt>
                  <c:pt idx="1">
                    <c:v>2.1685660173092668E-2</c:v>
                  </c:pt>
                  <c:pt idx="2">
                    <c:v>2.1036957275912593E-2</c:v>
                  </c:pt>
                  <c:pt idx="3">
                    <c:v>2.0651876428063386E-2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'18-1 and 18-2 on Cholesterol'!$A$23:$B$26</c:f>
              <c:multiLvlStrCache>
                <c:ptCount val="4"/>
                <c:lvl>
                  <c:pt idx="0">
                    <c:v>1000</c:v>
                  </c:pt>
                  <c:pt idx="1">
                    <c:v>500</c:v>
                  </c:pt>
                  <c:pt idx="2">
                    <c:v>1000</c:v>
                  </c:pt>
                  <c:pt idx="3">
                    <c:v>500</c:v>
                  </c:pt>
                </c:lvl>
                <c:lvl>
                  <c:pt idx="0">
                    <c:v>18 + CH1-4</c:v>
                  </c:pt>
                  <c:pt idx="1">
                    <c:v>18 + CH1-4</c:v>
                  </c:pt>
                  <c:pt idx="2">
                    <c:v>18 + CH2-4</c:v>
                  </c:pt>
                  <c:pt idx="3">
                    <c:v>18 + CH2-4</c:v>
                  </c:pt>
                </c:lvl>
              </c:multiLvlStrCache>
            </c:multiLvlStrRef>
          </c:cat>
          <c:val>
            <c:numRef>
              <c:f>'18-1 and 18-2 on Cholesterol'!$C$23:$C$26</c:f>
              <c:numCache>
                <c:formatCode>General</c:formatCode>
                <c:ptCount val="4"/>
                <c:pt idx="0">
                  <c:v>-1.7750000000000002E-2</c:v>
                </c:pt>
                <c:pt idx="1">
                  <c:v>-1.2125E-2</c:v>
                </c:pt>
                <c:pt idx="2">
                  <c:v>-1.3125000000000001E-2</c:v>
                </c:pt>
                <c:pt idx="3">
                  <c:v>-3.3500000000000002E-2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266-4AF7-ABBA-C5B441D54AAC}"/>
            </c:ext>
          </c:extLst>
        </c:ser>
        <c:ser>
          <c:idx val="1"/>
          <c:order val="1"/>
          <c:tx>
            <c:strRef>
              <c:f>'18-1 and 18-2 on Cholesterol'!$D$22</c:f>
              <c:strCache>
                <c:ptCount val="1"/>
                <c:pt idx="0">
                  <c:v>cholesterol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'18-1 and 18-2 on Cholesterol'!$I$12:$L$12</c:f>
                <c:numCache>
                  <c:formatCode>General</c:formatCode>
                  <c:ptCount val="4"/>
                  <c:pt idx="0">
                    <c:v>2.7809299575090755E-2</c:v>
                  </c:pt>
                  <c:pt idx="1">
                    <c:v>2.9305045884381667E-2</c:v>
                  </c:pt>
                  <c:pt idx="2">
                    <c:v>4.4090005346207113E-2</c:v>
                  </c:pt>
                  <c:pt idx="3">
                    <c:v>4.9540748019036969E-2</c:v>
                  </c:pt>
                </c:numCache>
              </c:numRef>
            </c:plus>
            <c:minus>
              <c:numRef>
                <c:f>'18-1 and 18-2 on Cholesterol'!$I$12:$L$12</c:f>
                <c:numCache>
                  <c:formatCode>General</c:formatCode>
                  <c:ptCount val="4"/>
                  <c:pt idx="0">
                    <c:v>2.7809299575090755E-2</c:v>
                  </c:pt>
                  <c:pt idx="1">
                    <c:v>2.9305045884381667E-2</c:v>
                  </c:pt>
                  <c:pt idx="2">
                    <c:v>4.4090005346207113E-2</c:v>
                  </c:pt>
                  <c:pt idx="3">
                    <c:v>4.9540748019036969E-2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'18-1 and 18-2 on Cholesterol'!$A$23:$B$26</c:f>
              <c:multiLvlStrCache>
                <c:ptCount val="4"/>
                <c:lvl>
                  <c:pt idx="0">
                    <c:v>1000</c:v>
                  </c:pt>
                  <c:pt idx="1">
                    <c:v>500</c:v>
                  </c:pt>
                  <c:pt idx="2">
                    <c:v>1000</c:v>
                  </c:pt>
                  <c:pt idx="3">
                    <c:v>500</c:v>
                  </c:pt>
                </c:lvl>
                <c:lvl>
                  <c:pt idx="0">
                    <c:v>18 + CH1-4</c:v>
                  </c:pt>
                  <c:pt idx="1">
                    <c:v>18 + CH1-4</c:v>
                  </c:pt>
                  <c:pt idx="2">
                    <c:v>18 + CH2-4</c:v>
                  </c:pt>
                  <c:pt idx="3">
                    <c:v>18 + CH2-4</c:v>
                  </c:pt>
                </c:lvl>
              </c:multiLvlStrCache>
            </c:multiLvlStrRef>
          </c:cat>
          <c:val>
            <c:numRef>
              <c:f>'18-1 and 18-2 on Cholesterol'!$D$23:$D$26</c:f>
              <c:numCache>
                <c:formatCode>General</c:formatCode>
                <c:ptCount val="4"/>
                <c:pt idx="0">
                  <c:v>1.2499999999999997E-2</c:v>
                </c:pt>
                <c:pt idx="1">
                  <c:v>1.9E-2</c:v>
                </c:pt>
                <c:pt idx="2">
                  <c:v>4.3499999999999997E-2</c:v>
                </c:pt>
                <c:pt idx="3">
                  <c:v>1.175E-2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266-4AF7-ABBA-C5B441D54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639552"/>
        <c:axId val="751645440"/>
      </c:barChart>
      <c:catAx>
        <c:axId val="75163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645440"/>
        <c:crosses val="autoZero"/>
        <c:auto val="1"/>
        <c:lblAlgn val="ctr"/>
        <c:lblOffset val="100"/>
        <c:noMultiLvlLbl val="0"/>
      </c:catAx>
      <c:valAx>
        <c:axId val="751645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639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'18-1 and 18-2 on Cholesterol'!$C$50</c:f>
              <c:strCache>
                <c:ptCount val="1"/>
                <c:pt idx="0">
                  <c:v>Hexane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'18-1 and 18-2 on Cholesterol'!$C$44:$F$44</c:f>
                <c:numCache>
                  <c:formatCode>General</c:formatCode>
                  <c:ptCount val="4"/>
                  <c:pt idx="0">
                    <c:v>1.9893280530128083E-2</c:v>
                  </c:pt>
                  <c:pt idx="1">
                    <c:v>1.4197848526700503E-2</c:v>
                  </c:pt>
                  <c:pt idx="2">
                    <c:v>1.2060454796206366E-2</c:v>
                  </c:pt>
                  <c:pt idx="3">
                    <c:v>9.6675008094379376E-3</c:v>
                  </c:pt>
                </c:numCache>
              </c:numRef>
            </c:plus>
            <c:minus>
              <c:numRef>
                <c:f>'18-1 and 18-2 on Cholesterol'!$C$44:$F$44</c:f>
                <c:numCache>
                  <c:formatCode>General</c:formatCode>
                  <c:ptCount val="4"/>
                  <c:pt idx="0">
                    <c:v>1.9893280530128083E-2</c:v>
                  </c:pt>
                  <c:pt idx="1">
                    <c:v>1.4197848526700503E-2</c:v>
                  </c:pt>
                  <c:pt idx="2">
                    <c:v>1.2060454796206366E-2</c:v>
                  </c:pt>
                  <c:pt idx="3">
                    <c:v>9.6675008094379376E-3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'18-1 and 18-2 on Cholesterol'!$B$51:$B$54</c:f>
              <c:numCache>
                <c:formatCode>General</c:formatCode>
                <c:ptCount val="4"/>
                <c:pt idx="0">
                  <c:v>1000</c:v>
                </c:pt>
                <c:pt idx="1">
                  <c:v>500</c:v>
                </c:pt>
                <c:pt idx="2">
                  <c:v>1000</c:v>
                </c:pt>
                <c:pt idx="3">
                  <c:v>500</c:v>
                </c:pt>
              </c:numCache>
            </c:numRef>
          </c:cat>
          <c:val>
            <c:numRef>
              <c:f>'18-1 and 18-2 on Cholesterol'!$C$51:$C$54</c:f>
              <c:numCache>
                <c:formatCode>General</c:formatCode>
                <c:ptCount val="4"/>
                <c:pt idx="0">
                  <c:v>-1.1833333333333329E-2</c:v>
                </c:pt>
                <c:pt idx="1">
                  <c:v>-8.0833333333333313E-3</c:v>
                </c:pt>
                <c:pt idx="2">
                  <c:v>-8.7499999999999956E-3</c:v>
                </c:pt>
                <c:pt idx="3">
                  <c:v>-2.2333333333333334E-2</c:v>
                </c:pt>
              </c:numCache>
            </c:numRef>
          </c:val>
        </c:ser>
        <c:ser>
          <c:idx val="1"/>
          <c:order val="1"/>
          <c:tx>
            <c:strRef>
              <c:f>'18-1 and 18-2 on Cholesterol'!$D$50</c:f>
              <c:strCache>
                <c:ptCount val="1"/>
                <c:pt idx="0">
                  <c:v>Cholesterol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ysClr val="windowText" lastClr="000000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'18-1 and 18-2 on Cholesterol'!$I$44:$L$44</c:f>
                <c:numCache>
                  <c:formatCode>General</c:formatCode>
                  <c:ptCount val="4"/>
                  <c:pt idx="0">
                    <c:v>2.8964320207476753E-2</c:v>
                  </c:pt>
                  <c:pt idx="1">
                    <c:v>2.3092967885583619E-2</c:v>
                  </c:pt>
                  <c:pt idx="2">
                    <c:v>2.8778103044417587E-2</c:v>
                  </c:pt>
                  <c:pt idx="3">
                    <c:v>2.5310939994783191E-2</c:v>
                  </c:pt>
                </c:numCache>
              </c:numRef>
            </c:plus>
            <c:minus>
              <c:numRef>
                <c:f>'18-1 and 18-2 on Cholesterol'!$I$44:$L$44</c:f>
                <c:numCache>
                  <c:formatCode>General</c:formatCode>
                  <c:ptCount val="4"/>
                  <c:pt idx="0">
                    <c:v>2.8964320207476753E-2</c:v>
                  </c:pt>
                  <c:pt idx="1">
                    <c:v>2.3092967885583619E-2</c:v>
                  </c:pt>
                  <c:pt idx="2">
                    <c:v>2.8778103044417587E-2</c:v>
                  </c:pt>
                  <c:pt idx="3">
                    <c:v>2.5310939994783191E-2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'18-1 and 18-2 on Cholesterol'!$B$51:$B$54</c:f>
              <c:numCache>
                <c:formatCode>General</c:formatCode>
                <c:ptCount val="4"/>
                <c:pt idx="0">
                  <c:v>1000</c:v>
                </c:pt>
                <c:pt idx="1">
                  <c:v>500</c:v>
                </c:pt>
                <c:pt idx="2">
                  <c:v>1000</c:v>
                </c:pt>
                <c:pt idx="3">
                  <c:v>500</c:v>
                </c:pt>
              </c:numCache>
            </c:numRef>
          </c:cat>
          <c:val>
            <c:numRef>
              <c:f>'18-1 and 18-2 on Cholesterol'!$D$51:$D$54</c:f>
              <c:numCache>
                <c:formatCode>General</c:formatCode>
                <c:ptCount val="4"/>
                <c:pt idx="0">
                  <c:v>8.3333333333333297E-3</c:v>
                </c:pt>
                <c:pt idx="1">
                  <c:v>1.2666666666666663E-2</c:v>
                </c:pt>
                <c:pt idx="2">
                  <c:v>2.9000000000000001E-2</c:v>
                </c:pt>
                <c:pt idx="3">
                  <c:v>7.8333333333333328E-3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663360"/>
        <c:axId val="751669632"/>
      </c:barChart>
      <c:catAx>
        <c:axId val="7516633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ZA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Antibody and Concentration (µg/ml)</a:t>
                </a:r>
              </a:p>
            </c:rich>
          </c:tx>
          <c:layout>
            <c:manualLayout>
              <c:xMode val="edge"/>
              <c:yMode val="edge"/>
              <c:x val="0.25807939632545934"/>
              <c:y val="0.9106280193236715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51669632"/>
        <c:crosses val="autoZero"/>
        <c:auto val="1"/>
        <c:lblAlgn val="ctr"/>
        <c:lblOffset val="100"/>
        <c:noMultiLvlLbl val="0"/>
      </c:catAx>
      <c:valAx>
        <c:axId val="751669632"/>
        <c:scaling>
          <c:orientation val="minMax"/>
          <c:max val="0.75000000000000011"/>
          <c:min val="-0.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ZA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Absorbance</a:t>
                </a:r>
                <a:r>
                  <a:rPr lang="en-ZA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(450 nm)</a:t>
                </a:r>
                <a:endParaRPr lang="en-ZA">
                  <a:solidFill>
                    <a:sysClr val="windowText" lastClr="000000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9444444444444445E-2"/>
              <c:y val="0.2446859903381642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51663360"/>
        <c:crosses val="autoZero"/>
        <c:crossBetween val="between"/>
        <c:minorUnit val="5.000000000000001E-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314325</xdr:colOff>
      <xdr:row>56</xdr:row>
      <xdr:rowOff>29527</xdr:rowOff>
    </xdr:from>
    <xdr:to>
      <xdr:col>16</xdr:col>
      <xdr:colOff>306705</xdr:colOff>
      <xdr:row>70</xdr:row>
      <xdr:rowOff>105727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591502</xdr:colOff>
      <xdr:row>26</xdr:row>
      <xdr:rowOff>90487</xdr:rowOff>
    </xdr:from>
    <xdr:to>
      <xdr:col>13</xdr:col>
      <xdr:colOff>96202</xdr:colOff>
      <xdr:row>40</xdr:row>
      <xdr:rowOff>166687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193357</xdr:colOff>
      <xdr:row>54</xdr:row>
      <xdr:rowOff>4762</xdr:rowOff>
    </xdr:from>
    <xdr:to>
      <xdr:col>14</xdr:col>
      <xdr:colOff>2326957</xdr:colOff>
      <xdr:row>68</xdr:row>
      <xdr:rowOff>80962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547687</xdr:colOff>
      <xdr:row>20</xdr:row>
      <xdr:rowOff>117156</xdr:rowOff>
    </xdr:from>
    <xdr:to>
      <xdr:col>14</xdr:col>
      <xdr:colOff>1280160</xdr:colOff>
      <xdr:row>35</xdr:row>
      <xdr:rowOff>133349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22860</xdr:colOff>
      <xdr:row>46</xdr:row>
      <xdr:rowOff>162877</xdr:rowOff>
    </xdr:from>
    <xdr:to>
      <xdr:col>16</xdr:col>
      <xdr:colOff>601980</xdr:colOff>
      <xdr:row>61</xdr:row>
      <xdr:rowOff>48577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6"/>
  <sheetViews>
    <sheetView topLeftCell="A37" zoomScale="70" zoomScaleNormal="70" workbookViewId="0">
      <selection activeCell="A16" sqref="A16"/>
    </sheetView>
  </sheetViews>
  <sheetFormatPr defaultRowHeight="15" x14ac:dyDescent="0.25"/>
  <cols>
    <col min="1" max="1" width="10" bestFit="1" customWidth="1"/>
    <col min="2" max="2" width="10.85546875" customWidth="1"/>
    <col min="7" max="7" width="12" bestFit="1" customWidth="1"/>
    <col min="15" max="15" width="31.5703125" bestFit="1" customWidth="1"/>
    <col min="18" max="18" width="31.5703125" bestFit="1" customWidth="1"/>
  </cols>
  <sheetData>
    <row r="1" spans="1:29" s="3" customFormat="1" ht="14.45" x14ac:dyDescent="0.3">
      <c r="A1" s="3">
        <v>14072017</v>
      </c>
      <c r="B1" s="9"/>
      <c r="C1" s="29" t="s">
        <v>25</v>
      </c>
      <c r="D1" s="29"/>
      <c r="E1" s="29"/>
      <c r="F1" s="29"/>
      <c r="G1" s="29"/>
      <c r="H1" s="29" t="s">
        <v>11</v>
      </c>
      <c r="I1" s="29"/>
      <c r="J1" s="29"/>
      <c r="K1" s="29"/>
      <c r="L1" s="29"/>
      <c r="M1" s="29"/>
    </row>
    <row r="2" spans="1:29" ht="14.45" x14ac:dyDescent="0.3">
      <c r="A2" s="1"/>
      <c r="B2" s="1"/>
      <c r="C2" s="6" t="s">
        <v>2</v>
      </c>
      <c r="D2" s="1"/>
      <c r="E2" s="1" t="s">
        <v>3</v>
      </c>
      <c r="F2" s="1"/>
      <c r="G2" s="1"/>
      <c r="H2" s="1"/>
      <c r="I2" s="1" t="s">
        <v>4</v>
      </c>
      <c r="J2" s="1"/>
      <c r="K2" s="1" t="s">
        <v>5</v>
      </c>
      <c r="L2" s="1"/>
      <c r="M2" s="1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</row>
    <row r="3" spans="1:29" ht="14.45" x14ac:dyDescent="0.3">
      <c r="A3" s="1"/>
      <c r="B3" s="1">
        <v>0.1225</v>
      </c>
      <c r="C3" s="1">
        <v>-2.3499999999999993E-2</v>
      </c>
      <c r="D3" s="1">
        <v>-2.6499999999999996E-2</v>
      </c>
      <c r="E3" s="1">
        <v>2.2499999999999992E-2</v>
      </c>
      <c r="F3" s="1">
        <v>-2.8499999999999998E-2</v>
      </c>
      <c r="G3" s="1">
        <v>-3.0499999999999999E-2</v>
      </c>
      <c r="H3" s="1">
        <v>-1.9500000000000003E-2</v>
      </c>
      <c r="I3" s="1">
        <v>4.4500000000000012E-2</v>
      </c>
      <c r="J3" s="1">
        <v>7.5000000000000067E-3</v>
      </c>
      <c r="K3" s="1">
        <v>0.29949999999999999</v>
      </c>
      <c r="L3" s="1">
        <v>6.5500000000000003E-2</v>
      </c>
      <c r="M3" s="1">
        <v>1.2500000000000011E-2</v>
      </c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</row>
    <row r="4" spans="1:29" ht="14.45" x14ac:dyDescent="0.3">
      <c r="A4" s="1"/>
      <c r="B4" s="1"/>
      <c r="C4" s="1">
        <v>1.3500000000000012E-2</v>
      </c>
      <c r="D4" s="1">
        <v>5.0000000000000044E-4</v>
      </c>
      <c r="E4" s="1">
        <v>4.5500000000000013E-2</v>
      </c>
      <c r="F4" s="1">
        <v>-2.8499999999999998E-2</v>
      </c>
      <c r="G4" s="1">
        <v>-2.7499999999999997E-2</v>
      </c>
      <c r="H4" s="1">
        <v>7.5000000000000067E-3</v>
      </c>
      <c r="I4" s="1">
        <v>5.149999999999999E-2</v>
      </c>
      <c r="J4" s="1">
        <v>7.5000000000000067E-3</v>
      </c>
      <c r="K4" s="1">
        <v>0.11249999999999999</v>
      </c>
      <c r="L4" s="1">
        <v>5.5499999999999994E-2</v>
      </c>
      <c r="M4" s="1">
        <v>0.29949999999999999</v>
      </c>
      <c r="O4" s="16"/>
      <c r="P4" s="16"/>
      <c r="Q4" s="16"/>
      <c r="R4" s="16"/>
      <c r="S4" s="16"/>
      <c r="T4" s="16"/>
      <c r="U4" s="14"/>
      <c r="V4" s="14"/>
      <c r="W4" s="14"/>
      <c r="X4" s="14"/>
      <c r="Y4" s="14"/>
      <c r="Z4" s="14"/>
      <c r="AA4" s="14"/>
      <c r="AB4" s="14"/>
      <c r="AC4" s="14"/>
    </row>
    <row r="5" spans="1:29" ht="14.45" x14ac:dyDescent="0.3">
      <c r="A5" s="1"/>
      <c r="B5" s="1"/>
      <c r="C5" s="1">
        <v>-4.65E-2</v>
      </c>
      <c r="D5" s="1">
        <v>-5.3499999999999992E-2</v>
      </c>
      <c r="E5" s="1">
        <v>-2.2499999999999992E-2</v>
      </c>
      <c r="F5" s="1">
        <v>-5.5499999999999994E-2</v>
      </c>
      <c r="G5" s="1">
        <v>-2.8499999999999998E-2</v>
      </c>
      <c r="H5" s="1">
        <v>2.6499999999999996E-2</v>
      </c>
      <c r="I5" s="1">
        <v>2.8499999999999998E-2</v>
      </c>
      <c r="J5" s="1">
        <v>-7.4999999999999928E-3</v>
      </c>
      <c r="K5" s="1">
        <v>9.0499999999999997E-2</v>
      </c>
      <c r="L5" s="1">
        <v>9.0499999999999997E-2</v>
      </c>
      <c r="M5" s="1">
        <v>0.42950000000000005</v>
      </c>
      <c r="O5" s="12"/>
      <c r="P5" s="12"/>
      <c r="Q5" s="12"/>
      <c r="R5" s="12"/>
      <c r="S5" s="12"/>
      <c r="T5" s="12"/>
      <c r="U5" s="14"/>
      <c r="V5" s="14"/>
      <c r="W5" s="14"/>
      <c r="X5" s="14"/>
      <c r="Y5" s="14"/>
      <c r="Z5" s="14"/>
      <c r="AA5" s="14"/>
      <c r="AB5" s="14"/>
      <c r="AC5" s="14"/>
    </row>
    <row r="6" spans="1:29" ht="14.45" x14ac:dyDescent="0.3">
      <c r="A6" s="1"/>
      <c r="B6" s="1"/>
      <c r="C6" s="1">
        <v>1.949999999999999E-2</v>
      </c>
      <c r="D6" s="1">
        <v>-3.5000000000000031E-3</v>
      </c>
      <c r="E6" s="1">
        <v>-1.3499999999999998E-2</v>
      </c>
      <c r="F6" s="1">
        <v>-4.0499999999999994E-2</v>
      </c>
      <c r="G6" s="1">
        <v>4.7500000000000014E-2</v>
      </c>
      <c r="H6" s="1">
        <v>-1.2499999999999997E-2</v>
      </c>
      <c r="I6" s="1">
        <v>3.5500000000000004E-2</v>
      </c>
      <c r="J6" s="1">
        <v>1.6500000000000015E-2</v>
      </c>
      <c r="K6" s="1">
        <v>0.16749999999999998</v>
      </c>
      <c r="L6" s="1">
        <v>6.5500000000000003E-2</v>
      </c>
      <c r="M6" s="1">
        <v>3.15E-2</v>
      </c>
      <c r="O6" s="12"/>
      <c r="P6" s="12"/>
      <c r="Q6" s="12"/>
      <c r="R6" s="12"/>
      <c r="S6" s="12"/>
      <c r="T6" s="12"/>
      <c r="U6" s="14"/>
      <c r="V6" s="14"/>
      <c r="W6" s="14"/>
      <c r="X6" s="14"/>
      <c r="Y6" s="14"/>
      <c r="Z6" s="14"/>
      <c r="AA6" s="14"/>
      <c r="AB6" s="14"/>
      <c r="AC6" s="14"/>
    </row>
    <row r="7" spans="1:29" ht="14.45" x14ac:dyDescent="0.3">
      <c r="A7" s="1">
        <v>18072017</v>
      </c>
      <c r="B7" s="1">
        <v>0.16599999999999998</v>
      </c>
      <c r="C7" s="1">
        <v>-5.9999999999999776E-3</v>
      </c>
      <c r="D7" s="1">
        <v>-5.2999999999999978E-2</v>
      </c>
      <c r="E7" s="1">
        <v>1.6000000000000014E-2</v>
      </c>
      <c r="F7" s="1">
        <v>-4.8999999999999974E-2</v>
      </c>
      <c r="G7" s="1">
        <v>-5.8999999999999983E-2</v>
      </c>
      <c r="H7" s="1">
        <v>-3.3999999999999975E-2</v>
      </c>
      <c r="I7" s="1">
        <v>2.8000000000000025E-2</v>
      </c>
      <c r="J7" s="1">
        <v>2.1000000000000019E-2</v>
      </c>
      <c r="K7" s="1">
        <v>0.11300000000000004</v>
      </c>
      <c r="L7" s="1">
        <v>3.0000000000000027E-2</v>
      </c>
      <c r="M7" s="1">
        <v>3.7000000000000033E-2</v>
      </c>
      <c r="O7" s="12"/>
      <c r="P7" s="12"/>
      <c r="Q7" s="12"/>
      <c r="R7" s="12"/>
      <c r="S7" s="12"/>
      <c r="T7" s="12"/>
      <c r="U7" s="14"/>
      <c r="V7" s="14"/>
      <c r="W7" s="14"/>
      <c r="X7" s="14"/>
      <c r="Y7" s="14"/>
      <c r="Z7" s="14"/>
      <c r="AA7" s="14"/>
      <c r="AB7" s="14"/>
      <c r="AC7" s="14"/>
    </row>
    <row r="8" spans="1:29" ht="14.45" x14ac:dyDescent="0.3">
      <c r="A8" s="1"/>
      <c r="B8" s="1"/>
      <c r="C8" s="1">
        <v>3.8000000000000006E-2</v>
      </c>
      <c r="D8" s="1">
        <v>1.100000000000001E-2</v>
      </c>
      <c r="E8" s="1">
        <v>5.3000000000000019E-2</v>
      </c>
      <c r="F8" s="1">
        <v>-3.4999999999999976E-2</v>
      </c>
      <c r="G8" s="1">
        <v>-3.2999999999999974E-2</v>
      </c>
      <c r="H8" s="1">
        <v>-3.2999999999999974E-2</v>
      </c>
      <c r="I8" s="1">
        <v>4.200000000000001E-2</v>
      </c>
      <c r="J8" s="1">
        <v>9.000000000000008E-3</v>
      </c>
      <c r="K8" s="1">
        <v>7.7000000000000013E-2</v>
      </c>
      <c r="L8" s="1">
        <v>2.7000000000000024E-2</v>
      </c>
      <c r="M8" s="1">
        <v>-1.1999999999999983E-2</v>
      </c>
      <c r="O8" s="12"/>
      <c r="P8" s="12"/>
      <c r="Q8" s="12"/>
      <c r="R8" s="12"/>
      <c r="S8" s="12"/>
      <c r="T8" s="12"/>
      <c r="U8" s="14"/>
      <c r="V8" s="14"/>
      <c r="W8" s="14"/>
      <c r="X8" s="14"/>
      <c r="Y8" s="14"/>
      <c r="Z8" s="14"/>
      <c r="AA8" s="14"/>
      <c r="AB8" s="14"/>
      <c r="AC8" s="14"/>
    </row>
    <row r="9" spans="1:29" ht="14.45" x14ac:dyDescent="0.3">
      <c r="A9" s="1"/>
      <c r="B9" s="1"/>
      <c r="C9" s="1">
        <v>7.0000000000000062E-3</v>
      </c>
      <c r="D9" s="1">
        <v>0.11300000000000004</v>
      </c>
      <c r="E9" s="1">
        <v>-2.7999999999999969E-2</v>
      </c>
      <c r="F9" s="1">
        <v>-7.4999999999999983E-2</v>
      </c>
      <c r="G9" s="1">
        <v>-8.4999999999999978E-2</v>
      </c>
      <c r="H9" s="1">
        <v>-4.0999999999999981E-2</v>
      </c>
      <c r="I9" s="1">
        <v>-9.9999999999999811E-3</v>
      </c>
      <c r="J9" s="1">
        <v>-5.9999999999999776E-3</v>
      </c>
      <c r="K9" s="1">
        <v>9.5000000000000029E-2</v>
      </c>
      <c r="L9" s="1">
        <v>2.5000000000000022E-2</v>
      </c>
      <c r="M9" s="1">
        <v>-1.5999999999999986E-2</v>
      </c>
      <c r="O9" s="12"/>
      <c r="P9" s="12"/>
      <c r="Q9" s="12"/>
      <c r="R9" s="12"/>
      <c r="S9" s="12"/>
      <c r="T9" s="12"/>
      <c r="U9" s="14"/>
      <c r="V9" s="14"/>
      <c r="W9" s="14"/>
      <c r="X9" s="14"/>
      <c r="Y9" s="14"/>
      <c r="Z9" s="14"/>
      <c r="AA9" s="14"/>
      <c r="AB9" s="14"/>
      <c r="AC9" s="14"/>
    </row>
    <row r="10" spans="1:29" ht="14.45" x14ac:dyDescent="0.3">
      <c r="A10" s="1"/>
      <c r="B10" s="1"/>
      <c r="C10" s="1">
        <v>9.5000000000000029E-2</v>
      </c>
      <c r="D10" s="1">
        <v>6.6000000000000031E-2</v>
      </c>
      <c r="E10" s="1">
        <v>6.8000000000000033E-2</v>
      </c>
      <c r="F10" s="1">
        <v>0</v>
      </c>
      <c r="G10" s="1">
        <v>-4.5999999999999985E-2</v>
      </c>
      <c r="H10" s="1">
        <v>-3.0999999999999972E-2</v>
      </c>
      <c r="I10" s="1">
        <v>0.10700000000000004</v>
      </c>
      <c r="J10" s="1">
        <v>9.000000000000008E-3</v>
      </c>
      <c r="K10" s="1">
        <v>9.4000000000000028E-2</v>
      </c>
      <c r="L10" s="1">
        <v>3.3000000000000029E-2</v>
      </c>
      <c r="M10" s="1">
        <v>-3.9999999999999758E-3</v>
      </c>
      <c r="O10" s="12"/>
      <c r="P10" s="12"/>
      <c r="Q10" s="12"/>
      <c r="R10" s="12"/>
      <c r="S10" s="12"/>
      <c r="T10" s="12"/>
      <c r="U10" s="14"/>
      <c r="V10" s="14"/>
      <c r="W10" s="14"/>
      <c r="X10" s="14"/>
      <c r="Y10" s="14"/>
      <c r="Z10" s="14"/>
      <c r="AA10" s="14"/>
      <c r="AB10" s="14"/>
      <c r="AC10" s="14"/>
    </row>
    <row r="11" spans="1:29" ht="14.45" x14ac:dyDescent="0.3">
      <c r="A11" s="1" t="s">
        <v>0</v>
      </c>
      <c r="B11" s="1"/>
      <c r="C11" s="8">
        <f>AVERAGE(C3:C10)</f>
        <v>1.2125000000000009E-2</v>
      </c>
      <c r="D11" s="8">
        <f>AVERAGE(D3:D10)</f>
        <v>6.7500000000000164E-3</v>
      </c>
      <c r="E11" s="8">
        <f t="shared" ref="E11:M11" si="0">AVERAGE(E3:E10)</f>
        <v>1.7625000000000016E-2</v>
      </c>
      <c r="F11" s="8">
        <f t="shared" si="0"/>
        <v>-3.8999999999999993E-2</v>
      </c>
      <c r="G11" s="8">
        <f t="shared" si="0"/>
        <v>-3.2749999999999987E-2</v>
      </c>
      <c r="H11" s="8">
        <f t="shared" si="0"/>
        <v>-1.7124999999999987E-2</v>
      </c>
      <c r="I11" s="8">
        <f t="shared" si="0"/>
        <v>4.0875000000000009E-2</v>
      </c>
      <c r="J11" s="8">
        <f t="shared" si="0"/>
        <v>7.1250000000000115E-3</v>
      </c>
      <c r="K11" s="8">
        <f t="shared" si="0"/>
        <v>0.13112499999999999</v>
      </c>
      <c r="L11" s="8">
        <f t="shared" si="0"/>
        <v>4.9000000000000016E-2</v>
      </c>
      <c r="M11" s="8">
        <f t="shared" si="0"/>
        <v>9.7250000000000003E-2</v>
      </c>
      <c r="O11" s="12"/>
      <c r="P11" s="12"/>
      <c r="Q11" s="12"/>
      <c r="R11" s="12"/>
      <c r="S11" s="12"/>
      <c r="T11" s="12"/>
      <c r="U11" s="14"/>
      <c r="V11" s="14"/>
      <c r="W11" s="14"/>
      <c r="X11" s="14"/>
      <c r="Y11" s="14"/>
      <c r="Z11" s="14"/>
      <c r="AA11" s="14"/>
      <c r="AB11" s="14"/>
      <c r="AC11" s="14"/>
    </row>
    <row r="12" spans="1:29" ht="14.45" x14ac:dyDescent="0.3">
      <c r="A12" t="s">
        <v>1</v>
      </c>
      <c r="C12">
        <f>STDEV(C3:C10)</f>
        <v>4.2518693367909206E-2</v>
      </c>
      <c r="D12">
        <f>STDEV(D3:D10)</f>
        <v>5.7653521760847995E-2</v>
      </c>
      <c r="E12">
        <f t="shared" ref="E12:M12" si="1">STDEV(E3:E10)</f>
        <v>3.6357107774330537E-2</v>
      </c>
      <c r="F12">
        <f t="shared" si="1"/>
        <v>2.2129489052264296E-2</v>
      </c>
      <c r="G12">
        <f t="shared" si="1"/>
        <v>3.7957683204928538E-2</v>
      </c>
      <c r="H12">
        <f t="shared" si="1"/>
        <v>2.3409018408663409E-2</v>
      </c>
      <c r="I12">
        <f t="shared" si="1"/>
        <v>3.2592450922611781E-2</v>
      </c>
      <c r="J12">
        <f t="shared" si="1"/>
        <v>9.8116184772369299E-3</v>
      </c>
      <c r="K12">
        <f t="shared" si="1"/>
        <v>7.3301602983836575E-2</v>
      </c>
      <c r="L12">
        <f t="shared" si="1"/>
        <v>2.3862702517287736E-2</v>
      </c>
      <c r="M12">
        <f t="shared" si="1"/>
        <v>0.16963974433234344</v>
      </c>
      <c r="O12" s="12"/>
      <c r="P12" s="12"/>
      <c r="Q12" s="12"/>
      <c r="R12" s="12"/>
      <c r="S12" s="12"/>
      <c r="T12" s="12"/>
      <c r="U12" s="14"/>
      <c r="V12" s="14"/>
      <c r="W12" s="14"/>
      <c r="X12" s="14"/>
      <c r="Y12" s="14"/>
      <c r="Z12" s="14"/>
      <c r="AA12" s="14"/>
      <c r="AB12" s="14"/>
      <c r="AC12" s="14"/>
    </row>
    <row r="13" spans="1:29" ht="14.45" x14ac:dyDescent="0.3">
      <c r="A13" t="s">
        <v>29</v>
      </c>
      <c r="C13" s="1">
        <v>8</v>
      </c>
      <c r="D13" s="1">
        <v>8</v>
      </c>
      <c r="E13" s="1">
        <v>8</v>
      </c>
      <c r="F13" s="1">
        <v>8</v>
      </c>
      <c r="G13" s="1"/>
      <c r="H13" s="1"/>
      <c r="I13" s="1">
        <v>8</v>
      </c>
      <c r="J13" s="1">
        <v>8</v>
      </c>
      <c r="K13" s="1">
        <v>8</v>
      </c>
      <c r="L13" s="1">
        <v>8</v>
      </c>
      <c r="O13" s="12"/>
      <c r="P13" s="12"/>
      <c r="Q13" s="12"/>
      <c r="R13" s="12"/>
      <c r="S13" s="12"/>
      <c r="T13" s="12"/>
      <c r="U13" s="14"/>
      <c r="V13" s="14"/>
      <c r="W13" s="14"/>
      <c r="X13" s="14"/>
      <c r="Y13" s="14"/>
      <c r="Z13" s="14"/>
      <c r="AA13" s="14"/>
      <c r="AB13" s="14"/>
      <c r="AC13" s="14"/>
    </row>
    <row r="14" spans="1:29" ht="14.45" x14ac:dyDescent="0.3">
      <c r="A14" s="1" t="s">
        <v>30</v>
      </c>
      <c r="C14">
        <f>((C11-I11)/C12)*SQRT((C13*I13)/(C13+I13))</f>
        <v>-1.3523463551069013</v>
      </c>
      <c r="D14">
        <f>((D11-J11)/D12)*SQRT((D13*J13)/(D13+J13))</f>
        <v>-1.3008745642825739E-2</v>
      </c>
      <c r="E14">
        <f>((E11-K11)/E12)*SQRT((E13*K13)/(E13+K13))</f>
        <v>-6.2436209560175842</v>
      </c>
      <c r="F14">
        <f>((F11-L11)/F12)*SQRT((F13*L13)/(F13+L13))</f>
        <v>-7.9531885975465686</v>
      </c>
      <c r="O14" s="12"/>
      <c r="P14" s="12"/>
      <c r="Q14" s="12"/>
      <c r="R14" s="12"/>
      <c r="S14" s="12"/>
      <c r="T14" s="12"/>
      <c r="U14" s="14"/>
      <c r="V14" s="14"/>
      <c r="W14" s="14"/>
      <c r="X14" s="14"/>
      <c r="Y14" s="14"/>
      <c r="Z14" s="14"/>
      <c r="AA14" s="14"/>
      <c r="AB14" s="14"/>
      <c r="AC14" s="14"/>
    </row>
    <row r="15" spans="1:29" s="5" customFormat="1" ht="14.45" x14ac:dyDescent="0.3">
      <c r="O15" s="12"/>
      <c r="P15" s="12"/>
      <c r="Q15" s="12"/>
      <c r="R15" s="12"/>
      <c r="S15" s="12"/>
      <c r="T15" s="12"/>
      <c r="U15" s="28"/>
      <c r="V15" s="28"/>
      <c r="W15" s="28"/>
      <c r="X15" s="28"/>
      <c r="Y15" s="28"/>
      <c r="Z15" s="28"/>
      <c r="AA15" s="28"/>
      <c r="AB15" s="28"/>
      <c r="AC15" s="28"/>
    </row>
    <row r="16" spans="1:29" s="3" customFormat="1" ht="14.45" x14ac:dyDescent="0.3"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</row>
    <row r="17" spans="1:29" s="3" customFormat="1" ht="14.45" x14ac:dyDescent="0.3">
      <c r="C17" s="29"/>
      <c r="D17" s="29"/>
      <c r="E17" s="29"/>
      <c r="F17" s="29"/>
      <c r="G17" s="29"/>
      <c r="H17" s="29"/>
      <c r="I17" s="29"/>
      <c r="J17" s="29"/>
      <c r="K17" s="29"/>
      <c r="L17" s="29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</row>
    <row r="18" spans="1:29" ht="14.45" x14ac:dyDescent="0.3"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</row>
    <row r="19" spans="1:29" ht="14.45" x14ac:dyDescent="0.3"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</row>
    <row r="20" spans="1:29" ht="14.45" x14ac:dyDescent="0.3">
      <c r="O20" s="16"/>
      <c r="P20" s="16"/>
      <c r="Q20" s="16"/>
      <c r="R20" s="16"/>
      <c r="S20" s="16"/>
      <c r="T20" s="16"/>
      <c r="U20" s="14"/>
      <c r="V20" s="14"/>
      <c r="W20" s="14"/>
      <c r="X20" s="14"/>
      <c r="Y20" s="14"/>
      <c r="Z20" s="14"/>
      <c r="AA20" s="14"/>
      <c r="AB20" s="14"/>
      <c r="AC20" s="14"/>
    </row>
    <row r="21" spans="1:29" s="5" customFormat="1" ht="14.45" x14ac:dyDescent="0.3">
      <c r="O21" s="12"/>
      <c r="P21" s="12"/>
      <c r="Q21" s="12"/>
      <c r="R21" s="12"/>
      <c r="S21" s="12"/>
      <c r="T21" s="12"/>
      <c r="U21" s="28"/>
      <c r="V21" s="28"/>
      <c r="W21" s="28"/>
      <c r="X21" s="28"/>
      <c r="Y21" s="28"/>
      <c r="Z21" s="28"/>
      <c r="AA21" s="28"/>
      <c r="AB21" s="28"/>
      <c r="AC21" s="28"/>
    </row>
    <row r="22" spans="1:29" s="3" customFormat="1" ht="14.45" x14ac:dyDescent="0.3">
      <c r="O22" s="12"/>
      <c r="P22" s="12"/>
      <c r="Q22" s="12"/>
      <c r="R22" s="12"/>
      <c r="S22" s="12"/>
      <c r="T22" s="12"/>
      <c r="U22" s="15"/>
      <c r="V22" s="15"/>
      <c r="W22" s="15"/>
      <c r="X22" s="15"/>
      <c r="Y22" s="15"/>
      <c r="Z22" s="15"/>
      <c r="AA22" s="15"/>
      <c r="AB22" s="15"/>
      <c r="AC22" s="15"/>
    </row>
    <row r="23" spans="1:29" s="3" customFormat="1" ht="14.45" x14ac:dyDescent="0.3">
      <c r="A23" s="9"/>
      <c r="B23"/>
      <c r="O23" s="12"/>
      <c r="P23" s="12"/>
      <c r="Q23" s="12"/>
      <c r="R23" s="12"/>
      <c r="S23" s="12"/>
      <c r="T23" s="12"/>
      <c r="U23" s="15"/>
      <c r="V23" s="15"/>
      <c r="W23" s="15"/>
      <c r="X23" s="15"/>
      <c r="Y23" s="15"/>
      <c r="Z23" s="15"/>
      <c r="AA23" s="15"/>
      <c r="AB23" s="15"/>
      <c r="AC23" s="15"/>
    </row>
    <row r="24" spans="1:29" ht="14.45" x14ac:dyDescent="0.3">
      <c r="A24" s="9"/>
      <c r="C24" s="3"/>
      <c r="D24" s="3"/>
      <c r="F24" s="7"/>
      <c r="O24" s="12"/>
      <c r="P24" s="12"/>
      <c r="Q24" s="12"/>
      <c r="R24" s="12"/>
      <c r="S24" s="12"/>
      <c r="T24" s="12"/>
      <c r="U24" s="14"/>
      <c r="V24" s="14"/>
      <c r="W24" s="14"/>
      <c r="X24" s="14"/>
      <c r="Y24" s="14"/>
      <c r="Z24" s="14"/>
      <c r="AA24" s="14"/>
      <c r="AB24" s="14"/>
      <c r="AC24" s="14"/>
    </row>
    <row r="25" spans="1:29" ht="14.45" x14ac:dyDescent="0.3">
      <c r="A25" s="9"/>
      <c r="O25" s="12"/>
      <c r="P25" s="12"/>
      <c r="Q25" s="12"/>
      <c r="R25" s="12"/>
      <c r="S25" s="12"/>
      <c r="T25" s="12"/>
      <c r="U25" s="14"/>
      <c r="V25" s="14"/>
      <c r="W25" s="14"/>
      <c r="X25" s="14"/>
      <c r="Y25" s="14"/>
      <c r="Z25" s="14"/>
      <c r="AA25" s="14"/>
      <c r="AB25" s="14"/>
      <c r="AC25" s="14"/>
    </row>
    <row r="26" spans="1:29" ht="14.45" x14ac:dyDescent="0.3">
      <c r="A26" s="9"/>
      <c r="O26" s="12"/>
      <c r="P26" s="12"/>
      <c r="Q26" s="12"/>
      <c r="R26" s="12"/>
      <c r="S26" s="12"/>
      <c r="T26" s="12"/>
      <c r="U26" s="14"/>
      <c r="V26" s="14"/>
      <c r="W26" s="14"/>
      <c r="X26" s="14"/>
      <c r="Y26" s="14"/>
      <c r="Z26" s="14"/>
      <c r="AA26" s="14"/>
      <c r="AB26" s="14"/>
      <c r="AC26" s="14"/>
    </row>
    <row r="27" spans="1:29" ht="14.45" x14ac:dyDescent="0.3">
      <c r="C27" t="s">
        <v>10</v>
      </c>
      <c r="D27" t="s">
        <v>14</v>
      </c>
      <c r="F27" t="s">
        <v>26</v>
      </c>
      <c r="O27" s="12"/>
      <c r="P27" s="12"/>
      <c r="Q27" s="12"/>
      <c r="R27" s="12"/>
      <c r="S27" s="12"/>
      <c r="T27" s="12"/>
      <c r="U27" s="14"/>
      <c r="V27" s="14"/>
      <c r="W27" s="14"/>
      <c r="X27" s="14"/>
      <c r="Y27" s="14"/>
      <c r="Z27" s="14"/>
      <c r="AA27" s="14"/>
      <c r="AB27" s="14"/>
      <c r="AC27" s="14"/>
    </row>
    <row r="28" spans="1:29" ht="14.45" x14ac:dyDescent="0.3">
      <c r="A28" t="s">
        <v>12</v>
      </c>
      <c r="B28">
        <v>1000</v>
      </c>
      <c r="C28">
        <v>1.2125000000000009E-2</v>
      </c>
      <c r="D28">
        <v>4.0875000000000009E-2</v>
      </c>
      <c r="F28">
        <f>_xlfn.T.TEST(C3:C10,I3:I10,2,1)</f>
        <v>3.635074975699866E-2</v>
      </c>
      <c r="G28">
        <f>_xlfn.T.TEST(C3:C10,I3:I10,2,2)</f>
        <v>0.15130225559928173</v>
      </c>
      <c r="O28" s="12"/>
      <c r="P28" s="12"/>
      <c r="Q28" s="12"/>
      <c r="R28" s="12"/>
      <c r="S28" s="12"/>
      <c r="T28" s="12"/>
      <c r="U28" s="14"/>
      <c r="V28" s="14"/>
      <c r="W28" s="14"/>
      <c r="X28" s="14"/>
      <c r="Y28" s="14"/>
      <c r="Z28" s="14"/>
      <c r="AA28" s="14"/>
      <c r="AB28" s="14"/>
      <c r="AC28" s="14"/>
    </row>
    <row r="29" spans="1:29" ht="14.45" x14ac:dyDescent="0.3">
      <c r="A29" t="s">
        <v>12</v>
      </c>
      <c r="B29">
        <v>500</v>
      </c>
      <c r="C29">
        <v>6.7500000000000164E-3</v>
      </c>
      <c r="D29">
        <v>7.1250000000000115E-3</v>
      </c>
      <c r="F29">
        <f>_xlfn.T.TEST(D3:D10,J3:J10,2,1)</f>
        <v>0.98675474069614388</v>
      </c>
      <c r="G29">
        <f>_xlfn.T.TEST(D3:D10,J3:J10,2,2)</f>
        <v>0.98578599100656483</v>
      </c>
      <c r="O29" s="12"/>
      <c r="P29" s="12"/>
      <c r="Q29" s="12"/>
      <c r="R29" s="12"/>
      <c r="S29" s="12"/>
      <c r="T29" s="12"/>
      <c r="U29" s="14"/>
      <c r="V29" s="14"/>
      <c r="W29" s="14"/>
      <c r="X29" s="14"/>
      <c r="Y29" s="14"/>
      <c r="Z29" s="14"/>
      <c r="AA29" s="14"/>
      <c r="AB29" s="14"/>
      <c r="AC29" s="14"/>
    </row>
    <row r="30" spans="1:29" ht="14.45" x14ac:dyDescent="0.3">
      <c r="A30" t="s">
        <v>13</v>
      </c>
      <c r="B30">
        <v>1000</v>
      </c>
      <c r="C30">
        <v>1.7625000000000016E-2</v>
      </c>
      <c r="D30">
        <v>0.13112499999999999</v>
      </c>
      <c r="F30">
        <f>_xlfn.T.TEST(E3:E10,K3:K10,2,1)</f>
        <v>6.5563563416079921E-3</v>
      </c>
      <c r="G30">
        <f>_xlfn.T.TEST(E3:E10,K3:K10,2,2)</f>
        <v>1.5295737259630811E-3</v>
      </c>
      <c r="O30" s="12"/>
      <c r="P30" s="12"/>
      <c r="Q30" s="12"/>
      <c r="R30" s="12"/>
      <c r="S30" s="12"/>
      <c r="T30" s="12"/>
      <c r="U30" s="14"/>
      <c r="V30" s="14"/>
      <c r="W30" s="14"/>
      <c r="X30" s="14"/>
      <c r="Y30" s="14"/>
      <c r="Z30" s="14"/>
      <c r="AA30" s="14"/>
      <c r="AB30" s="14"/>
      <c r="AC30" s="14"/>
    </row>
    <row r="31" spans="1:29" ht="14.45" x14ac:dyDescent="0.3">
      <c r="A31" t="s">
        <v>13</v>
      </c>
      <c r="B31">
        <v>500</v>
      </c>
      <c r="C31">
        <v>-3.8999999999999993E-2</v>
      </c>
      <c r="D31">
        <v>4.9000000000000016E-2</v>
      </c>
      <c r="F31">
        <f>_xlfn.T.TEST(F3:F10,L3:L10,2,1)</f>
        <v>1.3486931670839261E-4</v>
      </c>
      <c r="G31">
        <f>_xlfn.T.TEST(F3:F10,L3:L10,2,2)</f>
        <v>2.3028605175347432E-6</v>
      </c>
      <c r="O31" s="12"/>
      <c r="P31" s="12"/>
      <c r="Q31" s="12"/>
      <c r="R31" s="12"/>
      <c r="S31" s="12"/>
      <c r="T31" s="12"/>
      <c r="U31" s="14"/>
      <c r="V31" s="14"/>
      <c r="W31" s="14"/>
      <c r="X31" s="14"/>
      <c r="Y31" s="14"/>
      <c r="Z31" s="14"/>
      <c r="AA31" s="14"/>
      <c r="AB31" s="14"/>
      <c r="AC31" s="14"/>
    </row>
    <row r="32" spans="1:29" ht="14.45" x14ac:dyDescent="0.3"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</row>
    <row r="33" spans="1:29" ht="14.45" x14ac:dyDescent="0.3">
      <c r="A33" t="s">
        <v>28</v>
      </c>
      <c r="B33">
        <v>14072017</v>
      </c>
      <c r="C33">
        <v>18072017</v>
      </c>
      <c r="F33" t="s">
        <v>32</v>
      </c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</row>
    <row r="34" spans="1:29" ht="14.45" x14ac:dyDescent="0.3">
      <c r="B34">
        <v>8.4000000000000005E-2</v>
      </c>
      <c r="C34">
        <v>0.123</v>
      </c>
      <c r="D34">
        <f>_xlfn.T.TEST(B34:B37,C34:C37,2,1)</f>
        <v>0.14283559426465114</v>
      </c>
      <c r="E34">
        <f>((B38-C38)/B39)*SQRT((B40*C40)/(B40+C40))</f>
        <v>-1.8757087287750631</v>
      </c>
      <c r="F34">
        <f>SUM(B38/C38)</f>
        <v>0.73795180722891573</v>
      </c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</row>
    <row r="35" spans="1:29" ht="14.45" x14ac:dyDescent="0.3">
      <c r="B35">
        <v>0.11799999999999999</v>
      </c>
      <c r="C35">
        <v>0.22500000000000001</v>
      </c>
      <c r="O35" s="16"/>
      <c r="P35" s="16"/>
      <c r="Q35" s="16"/>
      <c r="R35" s="16"/>
      <c r="S35" s="16"/>
      <c r="T35" s="16"/>
      <c r="U35" s="14"/>
      <c r="V35" s="14"/>
      <c r="W35" s="14"/>
      <c r="X35" s="14"/>
      <c r="Y35" s="14"/>
      <c r="Z35" s="14"/>
      <c r="AA35" s="14"/>
      <c r="AB35" s="14"/>
      <c r="AC35" s="14"/>
    </row>
    <row r="36" spans="1:29" ht="14.45" x14ac:dyDescent="0.3">
      <c r="B36">
        <v>0.124</v>
      </c>
      <c r="C36">
        <v>0.13400000000000001</v>
      </c>
      <c r="O36" s="12"/>
      <c r="P36" s="12"/>
      <c r="Q36" s="12"/>
      <c r="R36" s="12"/>
      <c r="S36" s="12"/>
      <c r="T36" s="12"/>
      <c r="U36" s="14"/>
      <c r="V36" s="14"/>
      <c r="W36" s="14"/>
      <c r="X36" s="14"/>
      <c r="Y36" s="14"/>
      <c r="Z36" s="14"/>
      <c r="AA36" s="14"/>
      <c r="AB36" s="14"/>
      <c r="AC36" s="14"/>
    </row>
    <row r="37" spans="1:29" ht="14.45" x14ac:dyDescent="0.3">
      <c r="B37">
        <v>0.16400000000000001</v>
      </c>
      <c r="C37">
        <v>0.182</v>
      </c>
      <c r="O37" s="12"/>
      <c r="P37" s="12"/>
      <c r="Q37" s="12"/>
      <c r="R37" s="12"/>
      <c r="S37" s="12"/>
      <c r="T37" s="12"/>
      <c r="U37" s="14"/>
      <c r="V37" s="14"/>
      <c r="W37" s="14"/>
      <c r="X37" s="14"/>
      <c r="Y37" s="14"/>
      <c r="Z37" s="14"/>
      <c r="AA37" s="14"/>
      <c r="AB37" s="14"/>
      <c r="AC37" s="14"/>
    </row>
    <row r="38" spans="1:29" ht="14.45" x14ac:dyDescent="0.3">
      <c r="A38" t="s">
        <v>0</v>
      </c>
      <c r="B38">
        <f>AVERAGE(B34:B37)</f>
        <v>0.1225</v>
      </c>
      <c r="C38">
        <f>AVERAGE(C34:C37)</f>
        <v>0.16599999999999998</v>
      </c>
      <c r="O38" s="12"/>
      <c r="P38" s="12"/>
      <c r="Q38" s="12"/>
      <c r="R38" s="12"/>
      <c r="S38" s="12"/>
      <c r="T38" s="12"/>
      <c r="U38" s="14"/>
      <c r="V38" s="14"/>
      <c r="W38" s="14"/>
      <c r="X38" s="14"/>
      <c r="Y38" s="14"/>
      <c r="Z38" s="14"/>
      <c r="AA38" s="14"/>
      <c r="AB38" s="14"/>
      <c r="AC38" s="14"/>
    </row>
    <row r="39" spans="1:29" ht="14.45" x14ac:dyDescent="0.3">
      <c r="A39" t="s">
        <v>1</v>
      </c>
      <c r="B39">
        <f>STDEV(B34:B37)</f>
        <v>3.2797357617141497E-2</v>
      </c>
      <c r="C39">
        <f>STDEV(C34:C37)</f>
        <v>4.6939677601506212E-2</v>
      </c>
      <c r="O39" s="12"/>
      <c r="P39" s="12"/>
      <c r="Q39" s="12"/>
      <c r="R39" s="12"/>
      <c r="S39" s="12"/>
      <c r="T39" s="12"/>
      <c r="U39" s="14"/>
      <c r="V39" s="14"/>
      <c r="W39" s="14"/>
      <c r="X39" s="14"/>
      <c r="Y39" s="14"/>
      <c r="Z39" s="14"/>
      <c r="AA39" s="14"/>
      <c r="AB39" s="14"/>
      <c r="AC39" s="14"/>
    </row>
    <row r="40" spans="1:29" ht="14.45" x14ac:dyDescent="0.3">
      <c r="A40" t="s">
        <v>31</v>
      </c>
      <c r="B40">
        <v>4</v>
      </c>
      <c r="C40">
        <v>4</v>
      </c>
      <c r="O40" s="12"/>
      <c r="P40" s="12"/>
      <c r="Q40" s="12"/>
      <c r="R40" s="12"/>
      <c r="S40" s="12"/>
      <c r="T40" s="12"/>
      <c r="U40" s="14"/>
      <c r="V40" s="14"/>
      <c r="W40" s="14"/>
      <c r="X40" s="14"/>
      <c r="Y40" s="14"/>
      <c r="Z40" s="14"/>
      <c r="AA40" s="14"/>
      <c r="AB40" s="14"/>
      <c r="AC40" s="14"/>
    </row>
    <row r="41" spans="1:29" ht="14.45" x14ac:dyDescent="0.3">
      <c r="O41" s="12"/>
      <c r="P41" s="12"/>
      <c r="Q41" s="12"/>
      <c r="R41" s="12"/>
      <c r="S41" s="12"/>
      <c r="T41" s="12"/>
      <c r="U41" s="14"/>
      <c r="V41" s="14"/>
      <c r="W41" s="14"/>
      <c r="X41" s="14"/>
      <c r="Y41" s="14"/>
      <c r="Z41" s="14"/>
      <c r="AA41" s="14"/>
      <c r="AB41" s="14"/>
      <c r="AC41" s="14"/>
    </row>
    <row r="42" spans="1:29" ht="14.45" x14ac:dyDescent="0.3">
      <c r="O42" s="12"/>
      <c r="P42" s="12"/>
      <c r="Q42" s="12"/>
      <c r="R42" s="12"/>
      <c r="S42" s="12"/>
      <c r="T42" s="12"/>
      <c r="U42" s="14"/>
      <c r="V42" s="14"/>
      <c r="W42" s="14"/>
      <c r="X42" s="14"/>
      <c r="Y42" s="14"/>
      <c r="Z42" s="14"/>
      <c r="AA42" s="14"/>
      <c r="AB42" s="14"/>
      <c r="AC42" s="14"/>
    </row>
    <row r="43" spans="1:29" ht="14.45" x14ac:dyDescent="0.3">
      <c r="O43" s="12"/>
      <c r="P43" s="12"/>
      <c r="Q43" s="12"/>
      <c r="R43" s="12"/>
      <c r="S43" s="12"/>
      <c r="T43" s="12"/>
      <c r="U43" s="14"/>
      <c r="V43" s="14"/>
      <c r="W43" s="14"/>
      <c r="X43" s="14"/>
      <c r="Y43" s="14"/>
      <c r="Z43" s="14"/>
      <c r="AA43" s="14"/>
      <c r="AB43" s="14"/>
      <c r="AC43" s="14"/>
    </row>
    <row r="44" spans="1:29" ht="14.45" x14ac:dyDescent="0.3">
      <c r="O44" s="12"/>
      <c r="P44" s="12"/>
      <c r="Q44" s="12"/>
      <c r="R44" s="12"/>
      <c r="S44" s="12"/>
      <c r="T44" s="12"/>
      <c r="U44" s="14"/>
      <c r="V44" s="14"/>
      <c r="W44" s="14"/>
      <c r="X44" s="14"/>
      <c r="Y44" s="14"/>
      <c r="Z44" s="14"/>
      <c r="AA44" s="14"/>
      <c r="AB44" s="14"/>
      <c r="AC44" s="14"/>
    </row>
    <row r="45" spans="1:29" ht="14.45" x14ac:dyDescent="0.3"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</row>
    <row r="46" spans="1:29" ht="14.45" x14ac:dyDescent="0.3">
      <c r="A46" t="s">
        <v>33</v>
      </c>
      <c r="C46" t="s">
        <v>25</v>
      </c>
      <c r="H46" t="s">
        <v>11</v>
      </c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</row>
    <row r="47" spans="1:29" ht="14.45" x14ac:dyDescent="0.3">
      <c r="A47">
        <v>14072017</v>
      </c>
      <c r="C47" t="s">
        <v>2</v>
      </c>
      <c r="E47" t="s">
        <v>3</v>
      </c>
      <c r="I47" t="s">
        <v>4</v>
      </c>
      <c r="K47" t="s">
        <v>5</v>
      </c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</row>
    <row r="48" spans="1:29" ht="14.45" x14ac:dyDescent="0.3">
      <c r="A48" t="s">
        <v>0</v>
      </c>
      <c r="C48">
        <f>-0.00925/0.7</f>
        <v>-1.3214285714285715E-2</v>
      </c>
      <c r="D48">
        <f>-0.02075/0.7</f>
        <v>-2.9642857142857148E-2</v>
      </c>
      <c r="E48">
        <f>0.008/0.7</f>
        <v>1.142857142857143E-2</v>
      </c>
      <c r="F48">
        <f>-0.03825/0.7</f>
        <v>-5.4642857142857146E-2</v>
      </c>
      <c r="I48">
        <f>0.04/0.7</f>
        <v>5.7142857142857148E-2</v>
      </c>
      <c r="J48">
        <f>0.00600000000000001/0.7</f>
        <v>8.5714285714285857E-3</v>
      </c>
      <c r="K48">
        <f>0.1675/0.7</f>
        <v>0.23928571428571432</v>
      </c>
      <c r="L48">
        <f>0.06925/0.7</f>
        <v>9.8928571428571449E-2</v>
      </c>
      <c r="M48">
        <f>0.19325/0.7</f>
        <v>0.27607142857142858</v>
      </c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</row>
    <row r="49" spans="1:29" ht="14.45" x14ac:dyDescent="0.3">
      <c r="A49" t="s">
        <v>1</v>
      </c>
      <c r="C49">
        <v>3.1276988346066827E-2</v>
      </c>
      <c r="D49">
        <v>2.4864633518312713E-2</v>
      </c>
      <c r="E49">
        <v>3.1670175244226231E-2</v>
      </c>
      <c r="F49">
        <v>1.2816005617976299E-2</v>
      </c>
      <c r="I49">
        <v>1.0082988974836097E-2</v>
      </c>
      <c r="J49">
        <v>9.9498743710662012E-3</v>
      </c>
      <c r="K49">
        <v>9.3769220251992427E-2</v>
      </c>
      <c r="L49">
        <v>1.493039405597405E-2</v>
      </c>
      <c r="M49">
        <v>0.20488757079595302</v>
      </c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</row>
    <row r="50" spans="1:29" ht="14.45" x14ac:dyDescent="0.3"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</row>
    <row r="51" spans="1:29" ht="14.45" x14ac:dyDescent="0.3">
      <c r="A51" t="s">
        <v>34</v>
      </c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</row>
    <row r="52" spans="1:29" ht="14.45" x14ac:dyDescent="0.3">
      <c r="A52" t="s">
        <v>0</v>
      </c>
      <c r="C52">
        <f>(C48+Q48)/2</f>
        <v>-6.6071428571428574E-3</v>
      </c>
      <c r="D52">
        <f>(D48+R48)/2</f>
        <v>-1.4821428571428574E-2</v>
      </c>
      <c r="E52">
        <f t="shared" ref="E52:L53" si="2">(E48+S48)/2</f>
        <v>5.7142857142857151E-3</v>
      </c>
      <c r="F52">
        <f t="shared" si="2"/>
        <v>-2.7321428571428573E-2</v>
      </c>
      <c r="I52">
        <f>(I48+W48)/2</f>
        <v>2.8571428571428574E-2</v>
      </c>
      <c r="J52">
        <f t="shared" si="2"/>
        <v>4.2857142857142929E-3</v>
      </c>
      <c r="K52">
        <f t="shared" si="2"/>
        <v>0.11964285714285716</v>
      </c>
      <c r="L52">
        <f t="shared" si="2"/>
        <v>4.9464285714285725E-2</v>
      </c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</row>
    <row r="53" spans="1:29" ht="14.45" x14ac:dyDescent="0.3">
      <c r="A53" t="s">
        <v>1</v>
      </c>
      <c r="C53">
        <f>(C49+Q49)/2</f>
        <v>1.5638494173033413E-2</v>
      </c>
      <c r="D53">
        <f>(D49+R49)/2</f>
        <v>1.2432316759156356E-2</v>
      </c>
      <c r="E53">
        <f t="shared" si="2"/>
        <v>1.5835087622113116E-2</v>
      </c>
      <c r="F53">
        <f t="shared" si="2"/>
        <v>6.4080028089881494E-3</v>
      </c>
      <c r="I53">
        <f t="shared" si="2"/>
        <v>5.0414944874180483E-3</v>
      </c>
      <c r="J53">
        <f t="shared" si="2"/>
        <v>4.9749371855331006E-3</v>
      </c>
      <c r="K53">
        <f t="shared" si="2"/>
        <v>4.6884610125996214E-2</v>
      </c>
      <c r="L53">
        <f t="shared" si="2"/>
        <v>7.4651970279870248E-3</v>
      </c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</row>
    <row r="54" spans="1:29" ht="14.45" x14ac:dyDescent="0.3">
      <c r="A54" t="s">
        <v>31</v>
      </c>
      <c r="C54">
        <v>8</v>
      </c>
      <c r="D54">
        <v>8</v>
      </c>
      <c r="E54">
        <v>8</v>
      </c>
      <c r="F54">
        <v>8</v>
      </c>
      <c r="I54">
        <v>8</v>
      </c>
      <c r="J54">
        <v>8</v>
      </c>
      <c r="K54">
        <v>8</v>
      </c>
      <c r="L54">
        <v>8</v>
      </c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</row>
    <row r="55" spans="1:29" ht="14.45" x14ac:dyDescent="0.3"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</row>
    <row r="56" spans="1:29" ht="14.45" x14ac:dyDescent="0.3"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</row>
    <row r="57" spans="1:29" ht="14.45" x14ac:dyDescent="0.3">
      <c r="A57" t="s">
        <v>35</v>
      </c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</row>
    <row r="58" spans="1:29" ht="14.45" x14ac:dyDescent="0.3"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</row>
    <row r="59" spans="1:29" ht="14.45" x14ac:dyDescent="0.3">
      <c r="C59" t="s">
        <v>37</v>
      </c>
      <c r="D59" t="s">
        <v>38</v>
      </c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</row>
    <row r="60" spans="1:29" ht="14.45" x14ac:dyDescent="0.3">
      <c r="A60" t="s">
        <v>12</v>
      </c>
      <c r="B60">
        <v>1000</v>
      </c>
      <c r="C60">
        <v>1.7321428571428574E-2</v>
      </c>
      <c r="D60">
        <v>5.8392857142857149E-2</v>
      </c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</row>
    <row r="61" spans="1:29" ht="14.45" x14ac:dyDescent="0.3">
      <c r="A61" t="s">
        <v>12</v>
      </c>
      <c r="B61">
        <v>500</v>
      </c>
      <c r="C61">
        <v>9.6428571428571423E-3</v>
      </c>
      <c r="D61">
        <v>1.0178571428571443E-2</v>
      </c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</row>
    <row r="62" spans="1:29" ht="14.45" x14ac:dyDescent="0.3">
      <c r="A62" t="s">
        <v>13</v>
      </c>
      <c r="B62">
        <v>1000</v>
      </c>
      <c r="C62">
        <v>2.5178571428571432E-2</v>
      </c>
      <c r="D62">
        <v>0.18732142857142858</v>
      </c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</row>
    <row r="63" spans="1:29" ht="14.45" x14ac:dyDescent="0.3">
      <c r="A63" t="s">
        <v>13</v>
      </c>
      <c r="B63">
        <v>500</v>
      </c>
      <c r="C63">
        <v>-5.5714285714285716E-2</v>
      </c>
      <c r="D63">
        <v>7.0000000000000007E-2</v>
      </c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</row>
    <row r="64" spans="1:29" ht="14.45" x14ac:dyDescent="0.3"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</row>
    <row r="65" spans="6:29" ht="14.45" x14ac:dyDescent="0.3">
      <c r="F65" s="17" t="s">
        <v>39</v>
      </c>
      <c r="G65" s="18">
        <v>3.6780085255976626E-2</v>
      </c>
      <c r="H65" s="18">
        <v>5.0787272690227002E-2</v>
      </c>
      <c r="I65" s="18">
        <v>3.9612780063956236E-2</v>
      </c>
      <c r="J65" s="19">
        <v>4.2193055636854764E-3</v>
      </c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</row>
    <row r="66" spans="6:29" ht="14.45" x14ac:dyDescent="0.3">
      <c r="F66" s="20"/>
      <c r="G66" s="14">
        <v>0.49083468008442049</v>
      </c>
      <c r="H66" s="14">
        <v>0.5711620450954179</v>
      </c>
      <c r="I66" s="14">
        <v>7.4516821734910324E-2</v>
      </c>
      <c r="J66" s="21">
        <v>1.6836377815378226E-2</v>
      </c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</row>
    <row r="67" spans="6:29" ht="14.45" x14ac:dyDescent="0.3">
      <c r="F67" s="22" t="s">
        <v>0</v>
      </c>
      <c r="G67" s="23">
        <f>AVERAGE(G65:G66)</f>
        <v>0.26380738267019854</v>
      </c>
      <c r="H67" s="23">
        <f>AVERAGE(H65:H66)</f>
        <v>0.31097465889282244</v>
      </c>
      <c r="I67" s="23">
        <f>AVERAGE(I65:I66)</f>
        <v>5.7064800899433277E-2</v>
      </c>
      <c r="J67" s="24">
        <f>AVERAGE(J65:J66)</f>
        <v>1.0527841689531851E-2</v>
      </c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</row>
    <row r="68" spans="6:29" ht="14.45" x14ac:dyDescent="0.3"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</row>
    <row r="69" spans="6:29" ht="14.45" x14ac:dyDescent="0.3"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</row>
    <row r="70" spans="6:29" ht="14.45" x14ac:dyDescent="0.3"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</row>
    <row r="71" spans="6:29" ht="14.45" x14ac:dyDescent="0.3"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</row>
    <row r="72" spans="6:29" x14ac:dyDescent="0.25"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</row>
    <row r="73" spans="6:29" x14ac:dyDescent="0.25"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</row>
    <row r="74" spans="6:29" x14ac:dyDescent="0.25"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</row>
    <row r="75" spans="6:29" x14ac:dyDescent="0.25"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</row>
    <row r="76" spans="6:29" x14ac:dyDescent="0.25"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</row>
    <row r="77" spans="6:29" x14ac:dyDescent="0.25"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</row>
    <row r="78" spans="6:29" x14ac:dyDescent="0.25"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</row>
    <row r="79" spans="6:29" x14ac:dyDescent="0.25"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</row>
    <row r="80" spans="6:29" x14ac:dyDescent="0.25"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</row>
    <row r="81" spans="15:29" x14ac:dyDescent="0.25"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</row>
    <row r="82" spans="15:29" x14ac:dyDescent="0.25"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</row>
    <row r="83" spans="15:29" x14ac:dyDescent="0.25"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</row>
    <row r="84" spans="15:29" x14ac:dyDescent="0.25"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</row>
    <row r="85" spans="15:29" x14ac:dyDescent="0.25"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</row>
    <row r="86" spans="15:29" x14ac:dyDescent="0.25"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</row>
  </sheetData>
  <mergeCells count="4">
    <mergeCell ref="C17:G17"/>
    <mergeCell ref="H17:L17"/>
    <mergeCell ref="C1:G1"/>
    <mergeCell ref="H1:M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7"/>
  <sheetViews>
    <sheetView topLeftCell="A42" workbookViewId="0">
      <selection activeCell="O36" sqref="O36"/>
    </sheetView>
  </sheetViews>
  <sheetFormatPr defaultRowHeight="15" x14ac:dyDescent="0.25"/>
  <cols>
    <col min="1" max="1" width="10" bestFit="1" customWidth="1"/>
    <col min="6" max="6" width="12" bestFit="1" customWidth="1"/>
    <col min="15" max="15" width="38.85546875" bestFit="1" customWidth="1"/>
    <col min="18" max="18" width="38.85546875" bestFit="1" customWidth="1"/>
  </cols>
  <sheetData>
    <row r="1" spans="1:25" ht="14.45" x14ac:dyDescent="0.3">
      <c r="A1">
        <v>14072017</v>
      </c>
      <c r="C1" t="s">
        <v>25</v>
      </c>
      <c r="H1" t="s">
        <v>11</v>
      </c>
      <c r="O1" s="13"/>
      <c r="P1" s="14"/>
      <c r="Q1" s="14"/>
      <c r="R1" s="14"/>
      <c r="S1" s="14"/>
      <c r="T1" s="14"/>
      <c r="U1" s="14"/>
      <c r="V1" s="14"/>
      <c r="W1" s="14"/>
      <c r="X1" s="14"/>
      <c r="Y1" s="14"/>
    </row>
    <row r="2" spans="1:25" s="3" customFormat="1" ht="14.45" x14ac:dyDescent="0.3">
      <c r="C2" s="3" t="s">
        <v>6</v>
      </c>
      <c r="E2" s="3" t="s">
        <v>7</v>
      </c>
      <c r="I2" s="3" t="s">
        <v>8</v>
      </c>
      <c r="K2" s="3" t="s">
        <v>9</v>
      </c>
      <c r="O2" s="14"/>
      <c r="P2" s="14"/>
      <c r="Q2" s="14"/>
      <c r="R2" s="14"/>
      <c r="S2" s="14"/>
      <c r="T2" s="14"/>
      <c r="U2" s="15"/>
      <c r="V2" s="15"/>
      <c r="W2" s="15"/>
      <c r="X2" s="15"/>
      <c r="Y2" s="15"/>
    </row>
    <row r="3" spans="1:25" ht="14.45" x14ac:dyDescent="0.3">
      <c r="A3" s="1"/>
      <c r="B3" s="1">
        <v>0.12000000000000001</v>
      </c>
      <c r="C3" s="1">
        <v>-2.3000000000000007E-2</v>
      </c>
      <c r="D3" s="1">
        <v>-4.9000000000000016E-2</v>
      </c>
      <c r="E3" s="1">
        <v>1.1999999999999997E-2</v>
      </c>
      <c r="F3" s="1">
        <v>-2.700000000000001E-2</v>
      </c>
      <c r="G3" s="1">
        <v>-2.700000000000001E-2</v>
      </c>
      <c r="H3" s="1">
        <v>-2.6000000000000009E-2</v>
      </c>
      <c r="I3" s="1">
        <v>5.1000000000000004E-2</v>
      </c>
      <c r="J3" s="1">
        <v>5.8999999999999983E-2</v>
      </c>
      <c r="K3" s="1">
        <v>0.58399999999999996</v>
      </c>
      <c r="L3" s="1">
        <v>0.23099999999999998</v>
      </c>
      <c r="M3" s="1">
        <v>1.0999999999999996E-2</v>
      </c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</row>
    <row r="4" spans="1:25" ht="14.45" x14ac:dyDescent="0.3">
      <c r="A4" s="1"/>
      <c r="B4" s="1"/>
      <c r="C4" s="1">
        <v>-3.8000000000000006E-2</v>
      </c>
      <c r="D4" s="1">
        <v>-5.6000000000000008E-2</v>
      </c>
      <c r="E4" s="1">
        <v>2.8999999999999984E-2</v>
      </c>
      <c r="F4" s="1">
        <v>-3.7000000000000005E-2</v>
      </c>
      <c r="G4" s="1">
        <v>-4.5000000000000012E-2</v>
      </c>
      <c r="H4" s="1">
        <v>1.0999999999999996E-2</v>
      </c>
      <c r="I4" s="1">
        <v>9.5999999999999988E-2</v>
      </c>
      <c r="J4" s="1">
        <v>1.2999999999999998E-2</v>
      </c>
      <c r="K4" s="1">
        <v>0.40800000000000003</v>
      </c>
      <c r="L4" s="1">
        <v>0.19</v>
      </c>
      <c r="M4" s="1">
        <v>2.399999999999998E-2</v>
      </c>
      <c r="O4" s="16"/>
      <c r="P4" s="16"/>
      <c r="Q4" s="16"/>
      <c r="R4" s="16"/>
      <c r="S4" s="16"/>
      <c r="T4" s="16"/>
      <c r="U4" s="14"/>
      <c r="V4" s="14"/>
      <c r="W4" s="14"/>
      <c r="X4" s="14"/>
      <c r="Y4" s="14"/>
    </row>
    <row r="5" spans="1:25" ht="14.45" x14ac:dyDescent="0.3">
      <c r="A5" s="1"/>
      <c r="B5" s="1"/>
      <c r="C5" s="1">
        <v>2.7999999999999983E-2</v>
      </c>
      <c r="D5" s="1">
        <v>3.0999999999999986E-2</v>
      </c>
      <c r="E5" s="1">
        <v>5.2999999999999978E-2</v>
      </c>
      <c r="F5" s="1">
        <v>2.0000000000000004E-2</v>
      </c>
      <c r="G5" s="1">
        <v>0.14400000000000002</v>
      </c>
      <c r="H5" s="1">
        <v>4.9999999999999906E-3</v>
      </c>
      <c r="I5" s="1">
        <v>8.3000000000000004E-2</v>
      </c>
      <c r="J5" s="1">
        <v>0.08</v>
      </c>
      <c r="K5" s="1">
        <v>0.36899999999999999</v>
      </c>
      <c r="L5" s="1">
        <v>0.19900000000000001</v>
      </c>
      <c r="M5" s="1">
        <v>8.699999999999998E-2</v>
      </c>
      <c r="O5" s="12"/>
      <c r="P5" s="12"/>
      <c r="Q5" s="12"/>
      <c r="R5" s="12"/>
      <c r="S5" s="12"/>
      <c r="T5" s="12"/>
      <c r="U5" s="14"/>
      <c r="V5" s="14"/>
      <c r="W5" s="14"/>
      <c r="X5" s="14"/>
      <c r="Y5" s="14"/>
    </row>
    <row r="6" spans="1:25" ht="14.45" x14ac:dyDescent="0.3">
      <c r="A6" s="1"/>
      <c r="B6" s="1"/>
      <c r="C6" s="1">
        <v>5.1000000000000004E-2</v>
      </c>
      <c r="D6" s="1">
        <v>6.9999999999999923E-3</v>
      </c>
      <c r="E6" s="1">
        <v>0.13200000000000001</v>
      </c>
      <c r="F6" s="1">
        <v>9.999999999999995E-3</v>
      </c>
      <c r="G6" s="1">
        <v>2.9999999999999985E-2</v>
      </c>
      <c r="H6" s="1">
        <v>7.4999999999999997E-2</v>
      </c>
      <c r="I6" s="1">
        <v>0.128</v>
      </c>
      <c r="J6" s="1">
        <v>0.12099999999999998</v>
      </c>
      <c r="K6" s="1">
        <v>0.23299999999999998</v>
      </c>
      <c r="L6" s="1">
        <v>0.13900000000000001</v>
      </c>
      <c r="M6" s="1">
        <v>3.0999999999999986E-2</v>
      </c>
      <c r="O6" s="12"/>
      <c r="P6" s="12"/>
      <c r="Q6" s="12"/>
      <c r="R6" s="12"/>
      <c r="S6" s="12"/>
      <c r="T6" s="12"/>
      <c r="U6" s="14"/>
      <c r="V6" s="14"/>
      <c r="W6" s="14"/>
      <c r="X6" s="14"/>
      <c r="Y6" s="14"/>
    </row>
    <row r="7" spans="1:25" ht="14.45" x14ac:dyDescent="0.3">
      <c r="A7" s="1">
        <v>18072017</v>
      </c>
      <c r="B7" s="1">
        <v>0.26275000000000004</v>
      </c>
      <c r="C7" s="1">
        <v>-8.9750000000000052E-2</v>
      </c>
      <c r="D7" s="1">
        <v>-0.16975000000000004</v>
      </c>
      <c r="E7" s="1">
        <v>-9.7500000000000364E-3</v>
      </c>
      <c r="F7" s="1">
        <v>-0.16775000000000004</v>
      </c>
      <c r="G7" s="1">
        <v>-0.17575000000000005</v>
      </c>
      <c r="H7" s="1">
        <v>-0.18475000000000003</v>
      </c>
      <c r="I7" s="1">
        <v>-8.6750000000000049E-2</v>
      </c>
      <c r="J7" s="1">
        <v>-7.675000000000004E-2</v>
      </c>
      <c r="K7" s="1">
        <v>0.19524999999999998</v>
      </c>
      <c r="L7" s="1">
        <v>-8.7500000000000355E-3</v>
      </c>
      <c r="M7" s="1">
        <v>-0.12175000000000005</v>
      </c>
      <c r="O7" s="12"/>
      <c r="P7" s="12"/>
      <c r="Q7" s="12"/>
      <c r="R7" s="12"/>
      <c r="S7" s="12"/>
      <c r="T7" s="12"/>
      <c r="U7" s="14"/>
      <c r="V7" s="14"/>
      <c r="W7" s="14"/>
      <c r="X7" s="14"/>
      <c r="Y7" s="14"/>
    </row>
    <row r="8" spans="1:25" ht="14.45" x14ac:dyDescent="0.3">
      <c r="A8" s="1"/>
      <c r="B8" s="1"/>
      <c r="C8" s="1">
        <v>-3.375000000000003E-2</v>
      </c>
      <c r="D8" s="1">
        <v>-0.16675000000000004</v>
      </c>
      <c r="E8" s="1">
        <v>-2.9750000000000026E-2</v>
      </c>
      <c r="F8" s="1">
        <v>-9.4750000000000029E-2</v>
      </c>
      <c r="G8" s="1">
        <v>-0.14275000000000004</v>
      </c>
      <c r="H8" s="1">
        <v>-0.11775000000000005</v>
      </c>
      <c r="I8" s="1">
        <v>-4.9750000000000044E-2</v>
      </c>
      <c r="J8" s="1">
        <v>-7.0750000000000035E-2</v>
      </c>
      <c r="K8" s="1">
        <v>0.25224999999999997</v>
      </c>
      <c r="L8" s="1">
        <v>4.5249999999999957E-2</v>
      </c>
      <c r="M8" s="1">
        <v>-0.11075000000000004</v>
      </c>
      <c r="O8" s="12"/>
      <c r="P8" s="12"/>
      <c r="Q8" s="12"/>
      <c r="R8" s="12"/>
      <c r="S8" s="12"/>
      <c r="T8" s="12"/>
      <c r="U8" s="14"/>
      <c r="V8" s="14"/>
      <c r="W8" s="14"/>
      <c r="X8" s="14"/>
      <c r="Y8" s="14"/>
    </row>
    <row r="9" spans="1:25" ht="14.45" x14ac:dyDescent="0.3">
      <c r="A9" s="1"/>
      <c r="B9" s="1"/>
      <c r="C9" s="1">
        <v>2.4249999999999938E-2</v>
      </c>
      <c r="D9" s="1">
        <v>-0.13375000000000004</v>
      </c>
      <c r="E9" s="1">
        <v>-6.0750000000000026E-2</v>
      </c>
      <c r="F9" s="1">
        <v>-0.12375000000000003</v>
      </c>
      <c r="G9" s="1">
        <v>-0.13875000000000004</v>
      </c>
      <c r="H9" s="1">
        <v>-0.14575000000000005</v>
      </c>
      <c r="I9" s="1">
        <v>-9.7750000000000031E-2</v>
      </c>
      <c r="J9" s="1">
        <v>-5.9750000000000025E-2</v>
      </c>
      <c r="K9" s="1">
        <v>0.34324999999999994</v>
      </c>
      <c r="L9" s="1">
        <v>0.14624999999999994</v>
      </c>
      <c r="M9" s="1">
        <v>-0.10475000000000004</v>
      </c>
      <c r="O9" s="12"/>
      <c r="P9" s="12"/>
      <c r="Q9" s="12"/>
      <c r="R9" s="12"/>
      <c r="S9" s="12"/>
      <c r="T9" s="12"/>
      <c r="U9" s="14"/>
      <c r="V9" s="14"/>
      <c r="W9" s="14"/>
      <c r="X9" s="14"/>
      <c r="Y9" s="14"/>
    </row>
    <row r="10" spans="1:25" ht="14.45" x14ac:dyDescent="0.3">
      <c r="A10" s="1"/>
      <c r="B10" s="1"/>
      <c r="C10" s="1">
        <v>9.2499999999999805E-3</v>
      </c>
      <c r="D10" s="1">
        <v>-5.9750000000000025E-2</v>
      </c>
      <c r="E10" s="1">
        <v>-1.5750000000000042E-2</v>
      </c>
      <c r="F10" s="1">
        <v>-0.12775000000000003</v>
      </c>
      <c r="G10" s="1">
        <v>-0.12275000000000003</v>
      </c>
      <c r="H10" s="1">
        <v>-0.10975000000000004</v>
      </c>
      <c r="I10" s="1">
        <v>-2.3750000000000049E-2</v>
      </c>
      <c r="J10" s="1">
        <v>-4.7750000000000042E-2</v>
      </c>
      <c r="K10" s="1">
        <v>-2.7500000000000302E-3</v>
      </c>
      <c r="L10" s="1">
        <v>-2.0750000000000046E-2</v>
      </c>
      <c r="M10" s="1">
        <v>3.8249999999999951E-2</v>
      </c>
      <c r="O10" s="12"/>
      <c r="P10" s="12"/>
      <c r="Q10" s="12"/>
      <c r="R10" s="12"/>
      <c r="S10" s="12"/>
      <c r="T10" s="12"/>
      <c r="U10" s="14"/>
      <c r="V10" s="14"/>
      <c r="W10" s="14"/>
      <c r="X10" s="14"/>
      <c r="Y10" s="14"/>
    </row>
    <row r="11" spans="1:25" ht="14.45" x14ac:dyDescent="0.3">
      <c r="A11" s="1" t="s">
        <v>0</v>
      </c>
      <c r="B11" s="1"/>
      <c r="C11" s="1">
        <f>AVERAGE(C3:C10)</f>
        <v>-9.0000000000000236E-3</v>
      </c>
      <c r="D11" s="1">
        <f>AVERAGE(D3:D10)</f>
        <v>-7.4625000000000025E-2</v>
      </c>
      <c r="E11" s="1">
        <f t="shared" ref="E11:M11" si="0">AVERAGE(E3:E10)</f>
        <v>1.3749999999999981E-2</v>
      </c>
      <c r="F11" s="1">
        <f t="shared" si="0"/>
        <v>-6.8500000000000019E-2</v>
      </c>
      <c r="G11" s="1">
        <f t="shared" si="0"/>
        <v>-5.9750000000000025E-2</v>
      </c>
      <c r="H11" s="1">
        <f t="shared" si="0"/>
        <v>-6.1625000000000027E-2</v>
      </c>
      <c r="I11" s="1">
        <f t="shared" si="0"/>
        <v>1.2499999999999976E-2</v>
      </c>
      <c r="J11" s="1">
        <f t="shared" si="0"/>
        <v>2.2499999999999777E-3</v>
      </c>
      <c r="K11" s="1">
        <f t="shared" si="0"/>
        <v>0.29774999999999996</v>
      </c>
      <c r="L11" s="1">
        <f t="shared" si="0"/>
        <v>0.11512499999999998</v>
      </c>
      <c r="M11" s="1">
        <f t="shared" si="0"/>
        <v>-1.825000000000003E-2</v>
      </c>
      <c r="O11" s="12"/>
      <c r="P11" s="12"/>
      <c r="Q11" s="12"/>
      <c r="R11" s="12"/>
      <c r="S11" s="12"/>
      <c r="T11" s="12"/>
      <c r="U11" s="14"/>
      <c r="V11" s="14"/>
      <c r="W11" s="14"/>
      <c r="X11" s="14"/>
      <c r="Y11" s="14"/>
    </row>
    <row r="12" spans="1:25" ht="14.45" x14ac:dyDescent="0.3">
      <c r="A12" t="s">
        <v>1</v>
      </c>
      <c r="C12">
        <f>STDEV(C3:C10)</f>
        <v>4.5634808143408638E-2</v>
      </c>
      <c r="D12">
        <f>STDEV(D3:D10)</f>
        <v>7.5664319766414925E-2</v>
      </c>
      <c r="E12">
        <f t="shared" ref="E12:M12" si="1">STDEV(E3:E10)</f>
        <v>5.9310622994536155E-2</v>
      </c>
      <c r="F12">
        <f t="shared" si="1"/>
        <v>6.9500000000000006E-2</v>
      </c>
      <c r="G12">
        <f t="shared" si="1"/>
        <v>0.10784529263188609</v>
      </c>
      <c r="H12">
        <f t="shared" si="1"/>
        <v>9.0515685302130319E-2</v>
      </c>
      <c r="I12">
        <f t="shared" si="1"/>
        <v>8.7798267148536127E-2</v>
      </c>
      <c r="J12">
        <f t="shared" si="1"/>
        <v>7.6901374685836604E-2</v>
      </c>
      <c r="K12">
        <f t="shared" si="1"/>
        <v>0.17250683216283685</v>
      </c>
      <c r="L12">
        <f t="shared" si="1"/>
        <v>9.7318787644377416E-2</v>
      </c>
      <c r="M12">
        <f t="shared" si="1"/>
        <v>8.1140750727186586E-2</v>
      </c>
      <c r="O12" s="12"/>
      <c r="P12" s="12"/>
      <c r="Q12" s="12"/>
      <c r="R12" s="12"/>
      <c r="S12" s="12"/>
      <c r="T12" s="12"/>
      <c r="U12" s="14"/>
      <c r="V12" s="14"/>
      <c r="W12" s="14"/>
      <c r="X12" s="14"/>
      <c r="Y12" s="14"/>
    </row>
    <row r="13" spans="1:25" ht="14.45" x14ac:dyDescent="0.3">
      <c r="A13" t="s">
        <v>29</v>
      </c>
      <c r="C13">
        <v>8</v>
      </c>
      <c r="D13">
        <v>8</v>
      </c>
      <c r="E13">
        <v>8</v>
      </c>
      <c r="F13">
        <v>8</v>
      </c>
      <c r="I13">
        <v>8</v>
      </c>
      <c r="J13">
        <v>8</v>
      </c>
      <c r="K13">
        <v>8</v>
      </c>
      <c r="L13">
        <v>8</v>
      </c>
      <c r="O13" s="12"/>
      <c r="P13" s="12"/>
      <c r="Q13" s="12"/>
      <c r="R13" s="12"/>
      <c r="S13" s="12"/>
      <c r="T13" s="12"/>
      <c r="U13" s="14"/>
      <c r="V13" s="14"/>
      <c r="W13" s="14"/>
      <c r="X13" s="14"/>
      <c r="Y13" s="14"/>
    </row>
    <row r="14" spans="1:25" ht="14.45" x14ac:dyDescent="0.3">
      <c r="A14" t="s">
        <v>30</v>
      </c>
      <c r="C14">
        <f>((C11-I11)/C12)*SQRT((C13*I13)/(C13+I13))</f>
        <v>-0.94226319227356703</v>
      </c>
      <c r="D14">
        <f>((D11-J11)/D12)*SQRT((D13*J13)/(D13+J13))</f>
        <v>-2.0320013511605626</v>
      </c>
      <c r="E14">
        <f>((E11-K11)/E12)*SQRT((E13*K13)/(E13+K13))</f>
        <v>-9.5766992710955936</v>
      </c>
      <c r="F14">
        <f>((F11-L11)/F12)*SQRT((F13*L13)/(F13+L13))</f>
        <v>-5.2841726618705023</v>
      </c>
      <c r="O14" s="12"/>
      <c r="P14" s="12"/>
      <c r="Q14" s="12"/>
      <c r="R14" s="12"/>
      <c r="S14" s="12"/>
      <c r="T14" s="12"/>
      <c r="U14" s="14"/>
      <c r="V14" s="14"/>
      <c r="W14" s="14"/>
      <c r="X14" s="14"/>
      <c r="Y14" s="14"/>
    </row>
    <row r="15" spans="1:25" ht="14.45" x14ac:dyDescent="0.3">
      <c r="O15" s="12"/>
      <c r="P15" s="12"/>
      <c r="Q15" s="12"/>
      <c r="R15" s="12"/>
      <c r="S15" s="12"/>
      <c r="T15" s="12"/>
      <c r="U15" s="14"/>
      <c r="V15" s="14"/>
      <c r="W15" s="14"/>
      <c r="X15" s="14"/>
      <c r="Y15" s="14"/>
    </row>
    <row r="16" spans="1:25" s="3" customFormat="1" ht="14.45" x14ac:dyDescent="0.3"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</row>
    <row r="17" spans="1:25" s="3" customFormat="1" ht="14.45" x14ac:dyDescent="0.3"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</row>
    <row r="18" spans="1:25" ht="14.45" x14ac:dyDescent="0.3"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</row>
    <row r="19" spans="1:25" ht="14.45" x14ac:dyDescent="0.3"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</row>
    <row r="20" spans="1:25" ht="14.45" x14ac:dyDescent="0.3">
      <c r="O20" s="16"/>
      <c r="P20" s="16"/>
      <c r="Q20" s="16"/>
      <c r="R20" s="16"/>
      <c r="S20" s="16"/>
      <c r="T20" s="16"/>
      <c r="U20" s="14"/>
      <c r="V20" s="14"/>
      <c r="W20" s="14"/>
      <c r="X20" s="14"/>
      <c r="Y20" s="14"/>
    </row>
    <row r="21" spans="1:25" ht="14.45" x14ac:dyDescent="0.3">
      <c r="O21" s="12"/>
      <c r="P21" s="12"/>
      <c r="Q21" s="12"/>
      <c r="R21" s="12"/>
      <c r="S21" s="12"/>
      <c r="T21" s="12"/>
      <c r="U21" s="14"/>
      <c r="V21" s="14"/>
      <c r="W21" s="14"/>
      <c r="X21" s="14"/>
      <c r="Y21" s="14"/>
    </row>
    <row r="22" spans="1:25" s="3" customFormat="1" ht="14.45" x14ac:dyDescent="0.3">
      <c r="A22"/>
      <c r="B22"/>
      <c r="C22" t="s">
        <v>10</v>
      </c>
      <c r="D22" t="s">
        <v>14</v>
      </c>
      <c r="F22" s="3" t="s">
        <v>23</v>
      </c>
      <c r="O22" s="12"/>
      <c r="P22" s="12"/>
      <c r="Q22" s="12"/>
      <c r="R22" s="12"/>
      <c r="S22" s="12"/>
      <c r="T22" s="12"/>
      <c r="U22" s="15"/>
      <c r="V22" s="15"/>
      <c r="W22" s="15"/>
      <c r="X22" s="15"/>
      <c r="Y22" s="15"/>
    </row>
    <row r="23" spans="1:25" s="3" customFormat="1" ht="14.45" x14ac:dyDescent="0.3">
      <c r="A23" t="s">
        <v>19</v>
      </c>
      <c r="B23">
        <v>1000</v>
      </c>
      <c r="C23">
        <v>-9.0000000000000253E-3</v>
      </c>
      <c r="D23">
        <v>1.2499999999999976E-2</v>
      </c>
      <c r="F23" s="10">
        <f>_xlfn.T.TEST(C3:C10,I3:I10,2,1)</f>
        <v>0.47259016171973911</v>
      </c>
      <c r="G23" s="3">
        <f>_xlfn.T.TEST(C3:C10,I3:I10,2,2)</f>
        <v>0.54870003435990733</v>
      </c>
      <c r="O23" s="12"/>
      <c r="P23" s="12"/>
      <c r="Q23" s="12"/>
      <c r="R23" s="12"/>
      <c r="S23" s="12"/>
      <c r="T23" s="12"/>
      <c r="U23" s="15"/>
      <c r="V23" s="15"/>
      <c r="W23" s="15"/>
      <c r="X23" s="15"/>
      <c r="Y23" s="15"/>
    </row>
    <row r="24" spans="1:25" ht="14.45" x14ac:dyDescent="0.3">
      <c r="A24" t="s">
        <v>19</v>
      </c>
      <c r="B24">
        <v>500</v>
      </c>
      <c r="C24">
        <v>-7.4625000000000025E-2</v>
      </c>
      <c r="D24">
        <v>2.2499999999999847E-3</v>
      </c>
      <c r="F24" s="11">
        <f>_xlfn.T.TEST(D3:D10,J3:J10,2,1)</f>
        <v>3.6028258563307173E-4</v>
      </c>
      <c r="G24">
        <f>_xlfn.T.TEST(D3:D10,J3:J10,2,2)</f>
        <v>6.3471614612909719E-2</v>
      </c>
      <c r="O24" s="12"/>
      <c r="P24" s="12"/>
      <c r="Q24" s="12"/>
      <c r="R24" s="12"/>
      <c r="S24" s="12"/>
      <c r="T24" s="12"/>
      <c r="U24" s="14"/>
      <c r="V24" s="14"/>
      <c r="W24" s="14"/>
      <c r="X24" s="14"/>
      <c r="Y24" s="14"/>
    </row>
    <row r="25" spans="1:25" ht="14.45" x14ac:dyDescent="0.3">
      <c r="A25" t="s">
        <v>20</v>
      </c>
      <c r="B25">
        <v>1000</v>
      </c>
      <c r="C25">
        <v>1.3749999999999979E-2</v>
      </c>
      <c r="D25">
        <v>0.29775000000000001</v>
      </c>
      <c r="F25" s="10">
        <f>_xlfn.T.TEST(E3:E10,K3:K10,2,1)</f>
        <v>2.715117023058241E-3</v>
      </c>
      <c r="G25">
        <f>_xlfn.T.TEST(E3:E10,K3:K10,2,2)</f>
        <v>6.0078411654276821E-4</v>
      </c>
      <c r="O25" s="12"/>
      <c r="P25" s="12"/>
      <c r="Q25" s="12"/>
      <c r="R25" s="12"/>
      <c r="S25" s="12"/>
      <c r="T25" s="12"/>
      <c r="U25" s="14"/>
      <c r="V25" s="14"/>
      <c r="W25" s="14"/>
      <c r="X25" s="14"/>
      <c r="Y25" s="14"/>
    </row>
    <row r="26" spans="1:25" ht="14.45" x14ac:dyDescent="0.3">
      <c r="A26" t="s">
        <v>20</v>
      </c>
      <c r="B26">
        <v>500</v>
      </c>
      <c r="C26">
        <v>-6.8500000000000019E-2</v>
      </c>
      <c r="D26">
        <v>0.11512499999999998</v>
      </c>
      <c r="F26" s="11">
        <f>_xlfn.T.TEST(F3:F10,L3:L10,2,1)</f>
        <v>6.2730784438606266E-5</v>
      </c>
      <c r="G26">
        <f>_xlfn.T.TEST(F3:F10,L3:L10,2,2)</f>
        <v>6.7504088940120808E-4</v>
      </c>
      <c r="O26" s="12"/>
      <c r="P26" s="12"/>
      <c r="Q26" s="12"/>
      <c r="R26" s="12"/>
      <c r="S26" s="12"/>
      <c r="T26" s="12"/>
      <c r="U26" s="14"/>
      <c r="V26" s="14"/>
      <c r="W26" s="14"/>
      <c r="X26" s="14"/>
      <c r="Y26" s="14"/>
    </row>
    <row r="27" spans="1:25" ht="14.45" x14ac:dyDescent="0.3">
      <c r="O27" s="12"/>
      <c r="P27" s="12"/>
      <c r="Q27" s="12"/>
      <c r="R27" s="12"/>
      <c r="S27" s="12"/>
      <c r="T27" s="12"/>
      <c r="U27" s="14"/>
      <c r="V27" s="14"/>
      <c r="W27" s="14"/>
      <c r="X27" s="14"/>
      <c r="Y27" s="14"/>
    </row>
    <row r="28" spans="1:25" ht="14.45" x14ac:dyDescent="0.3">
      <c r="O28" s="12"/>
      <c r="P28" s="12"/>
      <c r="Q28" s="12"/>
      <c r="R28" s="12"/>
      <c r="S28" s="12"/>
      <c r="T28" s="12"/>
      <c r="U28" s="14"/>
      <c r="V28" s="14"/>
      <c r="W28" s="14"/>
      <c r="X28" s="14"/>
      <c r="Y28" s="14"/>
    </row>
    <row r="29" spans="1:25" ht="14.45" x14ac:dyDescent="0.3">
      <c r="A29" t="s">
        <v>27</v>
      </c>
      <c r="B29">
        <v>14072017</v>
      </c>
      <c r="C29">
        <v>18072017</v>
      </c>
      <c r="F29" t="s">
        <v>32</v>
      </c>
      <c r="O29" s="12"/>
      <c r="P29" s="12"/>
      <c r="Q29" s="12"/>
      <c r="R29" s="12"/>
      <c r="S29" s="12"/>
      <c r="T29" s="12"/>
      <c r="U29" s="14"/>
      <c r="V29" s="14"/>
      <c r="W29" s="14"/>
      <c r="X29" s="14"/>
      <c r="Y29" s="14"/>
    </row>
    <row r="30" spans="1:25" ht="14.45" x14ac:dyDescent="0.3">
      <c r="B30">
        <v>7.5999999999999998E-2</v>
      </c>
      <c r="C30">
        <v>0.26800000000000002</v>
      </c>
      <c r="D30">
        <f>_xlfn.T.TEST(B30:B33,C30:C33,2,1)</f>
        <v>7.6845294576545859E-3</v>
      </c>
      <c r="E30">
        <f>((B34-C34)/B35)*SQRT((B36*C36)/(B36+C36))</f>
        <v>-3.6219611356019814</v>
      </c>
      <c r="F30">
        <f>SUM(B34/C34)</f>
        <v>0.45670789724072308</v>
      </c>
      <c r="O30" s="12"/>
      <c r="P30" s="12"/>
      <c r="Q30" s="12"/>
      <c r="R30" s="12"/>
      <c r="S30" s="12"/>
      <c r="T30" s="12"/>
      <c r="U30" s="14"/>
      <c r="V30" s="14"/>
      <c r="W30" s="14"/>
      <c r="X30" s="14"/>
      <c r="Y30" s="14"/>
    </row>
    <row r="31" spans="1:25" ht="14.45" x14ac:dyDescent="0.3">
      <c r="B31">
        <v>6.8000000000000005E-2</v>
      </c>
      <c r="C31">
        <v>0.2</v>
      </c>
      <c r="O31" s="12"/>
      <c r="P31" s="12"/>
      <c r="Q31" s="12"/>
      <c r="R31" s="12"/>
      <c r="S31" s="12"/>
      <c r="T31" s="12"/>
      <c r="U31" s="14"/>
      <c r="V31" s="14"/>
      <c r="W31" s="14"/>
      <c r="X31" s="14"/>
      <c r="Y31" s="14"/>
    </row>
    <row r="32" spans="1:25" ht="14.45" x14ac:dyDescent="0.3">
      <c r="B32">
        <v>0.16200000000000001</v>
      </c>
      <c r="C32">
        <v>0.32200000000000001</v>
      </c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</row>
    <row r="33" spans="1:26" ht="14.45" x14ac:dyDescent="0.3">
      <c r="B33">
        <v>0.17399999999999999</v>
      </c>
      <c r="C33">
        <v>0.26100000000000001</v>
      </c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</row>
    <row r="34" spans="1:26" ht="14.45" x14ac:dyDescent="0.3">
      <c r="A34" t="s">
        <v>0</v>
      </c>
      <c r="B34">
        <f>AVERAGE(B30:B33)</f>
        <v>0.12000000000000001</v>
      </c>
      <c r="C34">
        <f>AVERAGE(C30:C33)</f>
        <v>0.26275000000000004</v>
      </c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</row>
    <row r="35" spans="1:26" ht="14.45" x14ac:dyDescent="0.3">
      <c r="A35" t="s">
        <v>1</v>
      </c>
      <c r="B35">
        <f>STDEV(B30:B33)</f>
        <v>5.5737479909542559E-2</v>
      </c>
      <c r="C35">
        <f>STDEV(C30:C33)</f>
        <v>4.9929116421849898E-2</v>
      </c>
      <c r="O35" s="16"/>
      <c r="P35" s="16"/>
      <c r="Q35" s="16"/>
      <c r="R35" s="16"/>
      <c r="S35" s="16"/>
      <c r="T35" s="16"/>
      <c r="U35" s="14"/>
      <c r="V35" s="14"/>
      <c r="W35" s="14"/>
      <c r="X35" s="14"/>
      <c r="Y35" s="14"/>
    </row>
    <row r="36" spans="1:26" ht="14.45" x14ac:dyDescent="0.3">
      <c r="A36" t="s">
        <v>31</v>
      </c>
      <c r="B36">
        <v>4</v>
      </c>
      <c r="C36">
        <v>4</v>
      </c>
      <c r="O36" s="12"/>
      <c r="P36" s="12"/>
      <c r="Q36" s="12"/>
      <c r="R36" s="12"/>
      <c r="S36" s="12"/>
      <c r="T36" s="12"/>
      <c r="U36" s="14"/>
      <c r="V36" s="14"/>
      <c r="W36" s="14"/>
      <c r="X36" s="14"/>
      <c r="Y36" s="14"/>
    </row>
    <row r="37" spans="1:26" ht="14.45" x14ac:dyDescent="0.3">
      <c r="O37" s="12"/>
      <c r="P37" s="12"/>
      <c r="Q37" s="12"/>
      <c r="R37" s="12"/>
      <c r="S37" s="12"/>
      <c r="T37" s="12"/>
      <c r="U37" s="14"/>
      <c r="V37" s="14"/>
      <c r="W37" s="14"/>
      <c r="X37" s="14"/>
      <c r="Y37" s="14"/>
    </row>
    <row r="38" spans="1:26" ht="14.45" x14ac:dyDescent="0.3">
      <c r="O38" s="12"/>
      <c r="P38" s="12"/>
      <c r="Q38" s="12"/>
      <c r="R38" s="12"/>
      <c r="S38" s="12"/>
      <c r="T38" s="12"/>
      <c r="U38" s="14"/>
      <c r="V38" s="14"/>
      <c r="W38" s="14"/>
      <c r="X38" s="14"/>
      <c r="Y38" s="14"/>
    </row>
    <row r="39" spans="1:26" ht="14.45" x14ac:dyDescent="0.3">
      <c r="O39" s="12"/>
      <c r="P39" s="12"/>
      <c r="Q39" s="12"/>
      <c r="R39" s="12"/>
      <c r="S39" s="12"/>
      <c r="T39" s="12"/>
      <c r="U39" s="14"/>
      <c r="V39" s="14"/>
      <c r="W39" s="14"/>
      <c r="X39" s="14"/>
      <c r="Y39" s="14"/>
    </row>
    <row r="40" spans="1:26" ht="14.45" x14ac:dyDescent="0.3">
      <c r="O40" s="12"/>
      <c r="P40" s="12"/>
      <c r="Q40" s="12"/>
      <c r="R40" s="12"/>
      <c r="S40" s="12"/>
      <c r="T40" s="12"/>
      <c r="U40" s="14"/>
      <c r="V40" s="14"/>
      <c r="W40" s="14"/>
      <c r="X40" s="14"/>
      <c r="Y40" s="14"/>
    </row>
    <row r="41" spans="1:26" ht="14.45" x14ac:dyDescent="0.3">
      <c r="O41" s="12"/>
      <c r="P41" s="12"/>
      <c r="Q41" s="12"/>
      <c r="R41" s="12"/>
      <c r="S41" s="12"/>
      <c r="T41" s="12"/>
      <c r="U41" s="14"/>
      <c r="V41" s="14"/>
      <c r="W41" s="14"/>
      <c r="X41" s="14"/>
      <c r="Y41" s="14"/>
    </row>
    <row r="42" spans="1:26" ht="14.45" x14ac:dyDescent="0.3">
      <c r="O42" s="12"/>
      <c r="P42" s="12"/>
      <c r="Q42" s="12"/>
      <c r="R42" s="12"/>
      <c r="S42" s="12"/>
      <c r="T42" s="12"/>
      <c r="U42" s="14"/>
      <c r="V42" s="14"/>
      <c r="W42" s="14"/>
      <c r="X42" s="14"/>
      <c r="Y42" s="14"/>
    </row>
    <row r="43" spans="1:26" ht="14.45" x14ac:dyDescent="0.3">
      <c r="O43" s="12"/>
      <c r="P43" s="12"/>
      <c r="Q43" s="12"/>
      <c r="R43" s="12"/>
      <c r="S43" s="12"/>
      <c r="T43" s="12"/>
      <c r="U43" s="14"/>
      <c r="V43" s="14"/>
      <c r="W43" s="14"/>
      <c r="X43" s="14"/>
      <c r="Y43" s="14"/>
    </row>
    <row r="44" spans="1:26" ht="14.45" x14ac:dyDescent="0.3">
      <c r="O44" s="12"/>
      <c r="P44" s="12"/>
      <c r="Q44" s="12"/>
      <c r="R44" s="12"/>
      <c r="S44" s="12"/>
      <c r="T44" s="12"/>
      <c r="U44" s="14"/>
      <c r="V44" s="14"/>
      <c r="W44" s="14"/>
      <c r="X44" s="14"/>
      <c r="Y44" s="14"/>
    </row>
    <row r="45" spans="1:26" ht="14.45" x14ac:dyDescent="0.3"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</row>
    <row r="46" spans="1:26" ht="14.45" x14ac:dyDescent="0.3">
      <c r="A46" t="s">
        <v>33</v>
      </c>
      <c r="C46" t="s">
        <v>25</v>
      </c>
      <c r="H46" t="s">
        <v>11</v>
      </c>
      <c r="O46" t="s">
        <v>33</v>
      </c>
      <c r="Q46" t="s">
        <v>25</v>
      </c>
      <c r="V46" t="s">
        <v>11</v>
      </c>
    </row>
    <row r="47" spans="1:26" ht="14.45" x14ac:dyDescent="0.3">
      <c r="A47">
        <v>14072017</v>
      </c>
      <c r="C47" t="s">
        <v>6</v>
      </c>
      <c r="E47" t="s">
        <v>7</v>
      </c>
      <c r="I47" t="s">
        <v>8</v>
      </c>
      <c r="K47" t="s">
        <v>9</v>
      </c>
      <c r="O47">
        <v>18072017</v>
      </c>
      <c r="Q47" t="s">
        <v>6</v>
      </c>
      <c r="S47" t="s">
        <v>7</v>
      </c>
      <c r="W47" t="s">
        <v>8</v>
      </c>
      <c r="Y47" t="s">
        <v>9</v>
      </c>
    </row>
    <row r="48" spans="1:26" ht="14.45" x14ac:dyDescent="0.3">
      <c r="A48" t="s">
        <v>0</v>
      </c>
      <c r="C48">
        <f>0.00449999999999999/0.5</f>
        <v>8.9999999999999802E-3</v>
      </c>
      <c r="D48">
        <f>-0.01675/0.5</f>
        <v>-3.3500000000000002E-2</v>
      </c>
      <c r="E48">
        <f>0.0565/0.5</f>
        <v>0.113</v>
      </c>
      <c r="F48">
        <f>-0.0085/0.5</f>
        <v>-1.7000000000000001E-2</v>
      </c>
      <c r="I48">
        <f>0.0895/0.5</f>
        <v>0.17899999999999999</v>
      </c>
      <c r="J48">
        <f>0.06825/0.5</f>
        <v>0.13650000000000001</v>
      </c>
      <c r="K48">
        <f>0.3985/0.5</f>
        <v>0.79700000000000004</v>
      </c>
      <c r="L48">
        <f>0.18975/0.5</f>
        <v>0.3795</v>
      </c>
      <c r="M48">
        <f>0.03825/0.5</f>
        <v>7.6499999999999999E-2</v>
      </c>
      <c r="O48" t="s">
        <v>0</v>
      </c>
      <c r="Q48">
        <f>-0.0225/0.5</f>
        <v>-4.4999999999999998E-2</v>
      </c>
      <c r="R48">
        <f>-0.1325/0.5</f>
        <v>-0.26500000000000001</v>
      </c>
      <c r="S48">
        <f>-0.029/0.5</f>
        <v>-5.8000000000000003E-2</v>
      </c>
      <c r="T48">
        <f>-0.1285/0.5</f>
        <v>-0.25700000000000001</v>
      </c>
      <c r="W48">
        <f>-0.0645/0.5</f>
        <v>-0.129</v>
      </c>
      <c r="X48">
        <f>-0.06375/0.5</f>
        <v>-0.1275</v>
      </c>
      <c r="Y48">
        <f>0.197/0.5</f>
        <v>0.39400000000000002</v>
      </c>
      <c r="Z48">
        <f>0.0405/0.5</f>
        <v>8.1000000000000003E-2</v>
      </c>
    </row>
    <row r="49" spans="1:26" ht="14.45" x14ac:dyDescent="0.3">
      <c r="A49" t="s">
        <v>1</v>
      </c>
      <c r="C49">
        <v>4.1940433951021538E-2</v>
      </c>
      <c r="D49">
        <v>4.2523522902036232E-2</v>
      </c>
      <c r="E49">
        <v>5.3069137295921193E-2</v>
      </c>
      <c r="F49">
        <v>2.7742866951104148E-2</v>
      </c>
      <c r="I49">
        <v>3.1879983270593666E-2</v>
      </c>
      <c r="J49">
        <v>4.4939774513601344E-2</v>
      </c>
      <c r="K49">
        <v>0.14463863015575526</v>
      </c>
      <c r="L49">
        <v>3.813462993133656E-2</v>
      </c>
      <c r="M49">
        <v>3.3539777379503671E-2</v>
      </c>
      <c r="O49" t="s">
        <v>1</v>
      </c>
      <c r="Q49">
        <v>5.1129736944365359E-2</v>
      </c>
      <c r="R49">
        <v>5.116883817324757E-2</v>
      </c>
      <c r="S49">
        <v>2.2765104875664414E-2</v>
      </c>
      <c r="T49">
        <v>3.001527388958267E-2</v>
      </c>
      <c r="W49">
        <v>3.4052655305178967E-2</v>
      </c>
      <c r="X49">
        <v>1.2780193008453887E-2</v>
      </c>
      <c r="Y49">
        <v>0.14645221063541514</v>
      </c>
      <c r="Z49">
        <v>7.6119971098260408E-2</v>
      </c>
    </row>
    <row r="51" spans="1:26" ht="14.45" x14ac:dyDescent="0.3">
      <c r="A51" t="s">
        <v>34</v>
      </c>
    </row>
    <row r="52" spans="1:26" ht="14.45" x14ac:dyDescent="0.3">
      <c r="A52" t="s">
        <v>0</v>
      </c>
      <c r="C52">
        <f>(C48+Q48)/2</f>
        <v>-1.8000000000000009E-2</v>
      </c>
      <c r="D52">
        <f>(D48+R48)/2</f>
        <v>-0.14924999999999999</v>
      </c>
      <c r="E52">
        <f t="shared" ref="E52:L53" si="2">(E48+S48)/2</f>
        <v>2.75E-2</v>
      </c>
      <c r="F52">
        <f t="shared" si="2"/>
        <v>-0.13700000000000001</v>
      </c>
      <c r="I52">
        <f t="shared" si="2"/>
        <v>2.4999999999999994E-2</v>
      </c>
      <c r="J52">
        <f t="shared" si="2"/>
        <v>4.500000000000004E-3</v>
      </c>
      <c r="K52">
        <f t="shared" si="2"/>
        <v>0.59550000000000003</v>
      </c>
      <c r="L52">
        <f t="shared" si="2"/>
        <v>0.23025000000000001</v>
      </c>
    </row>
    <row r="53" spans="1:26" ht="14.45" x14ac:dyDescent="0.3">
      <c r="A53" t="s">
        <v>1</v>
      </c>
      <c r="C53">
        <f>(C49+Q49)/2</f>
        <v>4.6535085447693449E-2</v>
      </c>
      <c r="D53">
        <f>(D49+R49)/2</f>
        <v>4.6846180537641904E-2</v>
      </c>
      <c r="E53">
        <f t="shared" si="2"/>
        <v>3.7917121085792801E-2</v>
      </c>
      <c r="F53">
        <f t="shared" si="2"/>
        <v>2.8879070420343409E-2</v>
      </c>
      <c r="I53">
        <f t="shared" si="2"/>
        <v>3.296631928788632E-2</v>
      </c>
      <c r="J53">
        <f t="shared" si="2"/>
        <v>2.8859983761027615E-2</v>
      </c>
      <c r="K53">
        <f t="shared" si="2"/>
        <v>0.14554542039558521</v>
      </c>
      <c r="L53">
        <f t="shared" si="2"/>
        <v>5.7127300514798487E-2</v>
      </c>
    </row>
    <row r="54" spans="1:26" ht="14.45" x14ac:dyDescent="0.3">
      <c r="A54" t="s">
        <v>31</v>
      </c>
      <c r="C54">
        <v>8</v>
      </c>
      <c r="D54">
        <v>8</v>
      </c>
      <c r="E54">
        <v>8</v>
      </c>
      <c r="F54">
        <v>8</v>
      </c>
      <c r="I54">
        <v>8</v>
      </c>
      <c r="J54">
        <v>8</v>
      </c>
      <c r="K54">
        <v>8</v>
      </c>
      <c r="L54">
        <v>8</v>
      </c>
    </row>
    <row r="57" spans="1:26" ht="14.45" x14ac:dyDescent="0.3">
      <c r="A57" t="s">
        <v>35</v>
      </c>
    </row>
    <row r="59" spans="1:26" ht="14.45" x14ac:dyDescent="0.3">
      <c r="C59" t="s">
        <v>37</v>
      </c>
      <c r="D59" t="s">
        <v>38</v>
      </c>
    </row>
    <row r="60" spans="1:26" ht="14.45" x14ac:dyDescent="0.3">
      <c r="A60" t="s">
        <v>19</v>
      </c>
      <c r="B60">
        <v>1000</v>
      </c>
      <c r="C60">
        <v>-1.8000000000000009E-2</v>
      </c>
      <c r="D60">
        <v>2.4999999999999994E-2</v>
      </c>
    </row>
    <row r="61" spans="1:26" ht="14.45" x14ac:dyDescent="0.3">
      <c r="A61" t="s">
        <v>36</v>
      </c>
      <c r="B61">
        <v>500</v>
      </c>
      <c r="C61">
        <v>-0.14924999999999999</v>
      </c>
      <c r="D61">
        <v>4.500000000000004E-3</v>
      </c>
    </row>
    <row r="62" spans="1:26" ht="14.45" x14ac:dyDescent="0.3">
      <c r="A62" t="s">
        <v>20</v>
      </c>
      <c r="B62">
        <v>1000</v>
      </c>
      <c r="C62">
        <v>2.75E-2</v>
      </c>
      <c r="D62">
        <v>0.59550000000000003</v>
      </c>
    </row>
    <row r="63" spans="1:26" ht="14.45" x14ac:dyDescent="0.3">
      <c r="A63" t="s">
        <v>20</v>
      </c>
      <c r="B63">
        <v>500</v>
      </c>
      <c r="C63">
        <v>-0.13700000000000001</v>
      </c>
      <c r="D63">
        <v>0.23025000000000001</v>
      </c>
    </row>
    <row r="65" spans="6:10" ht="14.45" x14ac:dyDescent="0.3">
      <c r="F65" s="17" t="s">
        <v>39</v>
      </c>
      <c r="G65" s="18">
        <v>1.5502017870520912E-2</v>
      </c>
      <c r="H65" s="18">
        <v>1.2151459676367288E-2</v>
      </c>
      <c r="I65" s="18">
        <v>3.8807626553307384E-2</v>
      </c>
      <c r="J65" s="19">
        <v>5.9307283044311449E-3</v>
      </c>
    </row>
    <row r="66" spans="6:10" x14ac:dyDescent="0.25">
      <c r="F66" s="20"/>
      <c r="G66" s="14">
        <v>0.22622563858462585</v>
      </c>
      <c r="H66" s="14">
        <v>3.8929218023664183E-2</v>
      </c>
      <c r="I66" s="14">
        <v>7.0323434128497495E-2</v>
      </c>
      <c r="J66" s="21">
        <v>1.7382195493722843E-2</v>
      </c>
    </row>
    <row r="67" spans="6:10" x14ac:dyDescent="0.25">
      <c r="F67" s="25" t="s">
        <v>0</v>
      </c>
      <c r="G67" s="26">
        <f>AVERAGE(G65:G66)</f>
        <v>0.12086382822757338</v>
      </c>
      <c r="H67" s="26">
        <f>AVERAGE(H65:H66)</f>
        <v>2.5540338850015734E-2</v>
      </c>
      <c r="I67" s="26">
        <f>AVERAGE(I65:I66)</f>
        <v>5.4565530340902439E-2</v>
      </c>
      <c r="J67" s="27">
        <f>AVERAGE(J65:J66)</f>
        <v>1.1656461899076993E-2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4"/>
  <sheetViews>
    <sheetView tabSelected="1" workbookViewId="0">
      <selection activeCell="I16" sqref="I16"/>
    </sheetView>
  </sheetViews>
  <sheetFormatPr defaultRowHeight="15" x14ac:dyDescent="0.25"/>
  <cols>
    <col min="1" max="1" width="10" bestFit="1" customWidth="1"/>
    <col min="15" max="15" width="31.5703125" bestFit="1" customWidth="1"/>
    <col min="18" max="18" width="26.42578125" bestFit="1" customWidth="1"/>
  </cols>
  <sheetData>
    <row r="1" spans="1:33" ht="14.45" x14ac:dyDescent="0.3">
      <c r="A1">
        <v>14072017</v>
      </c>
      <c r="B1" s="1"/>
      <c r="C1" s="1" t="s">
        <v>25</v>
      </c>
      <c r="D1" s="1"/>
      <c r="E1" s="2"/>
      <c r="F1" s="1"/>
      <c r="G1" s="1"/>
      <c r="H1" s="1" t="s">
        <v>11</v>
      </c>
      <c r="I1" s="1"/>
      <c r="J1" s="1"/>
      <c r="K1" s="2"/>
      <c r="L1" s="1"/>
      <c r="M1" s="1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</row>
    <row r="2" spans="1:33" s="3" customFormat="1" ht="14.45" x14ac:dyDescent="0.3">
      <c r="A2" s="4"/>
      <c r="B2" s="4"/>
      <c r="C2" s="4" t="s">
        <v>15</v>
      </c>
      <c r="D2" s="4"/>
      <c r="E2" s="4" t="s">
        <v>17</v>
      </c>
      <c r="F2" s="4"/>
      <c r="G2" s="4"/>
      <c r="H2" s="4"/>
      <c r="I2" s="4" t="s">
        <v>16</v>
      </c>
      <c r="J2" s="4"/>
      <c r="K2" s="4" t="s">
        <v>18</v>
      </c>
      <c r="L2" s="4"/>
      <c r="M2" s="4"/>
      <c r="O2" s="14"/>
      <c r="P2" s="14"/>
      <c r="Q2" s="14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</row>
    <row r="3" spans="1:33" ht="14.45" x14ac:dyDescent="0.3">
      <c r="A3" s="1"/>
      <c r="B3" s="1">
        <v>0.13375000000000001</v>
      </c>
      <c r="C3" s="1">
        <v>-3.9750000000000008E-2</v>
      </c>
      <c r="D3" s="1">
        <v>-3.4750000000000003E-2</v>
      </c>
      <c r="E3" s="1">
        <v>-4.1750000000000009E-2</v>
      </c>
      <c r="F3" s="1">
        <v>-3.9750000000000008E-2</v>
      </c>
      <c r="G3" s="1">
        <v>-3.4750000000000003E-2</v>
      </c>
      <c r="H3" s="1">
        <v>-3.1750000000000014E-2</v>
      </c>
      <c r="I3" s="1">
        <v>-2.675000000000001E-2</v>
      </c>
      <c r="J3" s="1">
        <v>-1.6750000000000001E-2</v>
      </c>
      <c r="K3" s="1">
        <v>-1.175000000000001E-2</v>
      </c>
      <c r="L3" s="1">
        <v>-3.9750000000000008E-2</v>
      </c>
      <c r="M3" s="1">
        <v>-2.0750000000000005E-2</v>
      </c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</row>
    <row r="4" spans="1:33" ht="14.45" x14ac:dyDescent="0.3">
      <c r="A4" s="1"/>
      <c r="B4" s="1"/>
      <c r="C4" s="1">
        <v>-3.8750000000000007E-2</v>
      </c>
      <c r="D4" s="1">
        <v>-3.6750000000000005E-2</v>
      </c>
      <c r="E4" s="1">
        <v>-2.1750000000000005E-2</v>
      </c>
      <c r="F4" s="1">
        <v>-5.1750000000000004E-2</v>
      </c>
      <c r="G4" s="1">
        <v>-4.3750000000000011E-2</v>
      </c>
      <c r="H4" s="1">
        <v>-1.9750000000000004E-2</v>
      </c>
      <c r="I4" s="1">
        <v>1.1249999999999982E-2</v>
      </c>
      <c r="J4" s="1">
        <v>-1.2750000000000011E-2</v>
      </c>
      <c r="K4" s="1">
        <v>8.2499999999999796E-3</v>
      </c>
      <c r="L4" s="1">
        <v>-1.9750000000000004E-2</v>
      </c>
      <c r="M4" s="1">
        <v>-1.7750000000000002E-2</v>
      </c>
      <c r="O4" s="16"/>
      <c r="P4" s="16"/>
      <c r="Q4" s="16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</row>
    <row r="5" spans="1:33" ht="14.45" x14ac:dyDescent="0.3">
      <c r="A5" s="1"/>
      <c r="B5" s="1"/>
      <c r="C5" s="1">
        <v>-4.6750000000000014E-2</v>
      </c>
      <c r="D5" s="1">
        <v>-2.7750000000000011E-2</v>
      </c>
      <c r="E5" s="1">
        <v>-4.0750000000000008E-2</v>
      </c>
      <c r="F5" s="1">
        <v>-6.7750000000000005E-2</v>
      </c>
      <c r="G5" s="1">
        <v>-6.0750000000000012E-2</v>
      </c>
      <c r="H5" s="1">
        <v>-2.0750000000000005E-2</v>
      </c>
      <c r="I5" s="1">
        <v>-6.750000000000006E-3</v>
      </c>
      <c r="J5" s="1">
        <v>1.3249999999999984E-2</v>
      </c>
      <c r="K5" s="1">
        <v>-7.5000000000000067E-4</v>
      </c>
      <c r="L5" s="1">
        <v>-3.3750000000000002E-2</v>
      </c>
      <c r="M5" s="1">
        <v>-3.4750000000000003E-2</v>
      </c>
      <c r="O5" s="12"/>
      <c r="P5" s="12"/>
      <c r="Q5" s="12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</row>
    <row r="6" spans="1:33" ht="14.45" x14ac:dyDescent="0.3">
      <c r="A6" s="1"/>
      <c r="B6" s="1"/>
      <c r="C6" s="1">
        <v>2.024999999999999E-2</v>
      </c>
      <c r="D6" s="1">
        <v>-1.2750000000000011E-2</v>
      </c>
      <c r="E6" s="1">
        <v>-1.4750000000000013E-2</v>
      </c>
      <c r="F6" s="1">
        <v>-4.3750000000000011E-2</v>
      </c>
      <c r="G6" s="1">
        <v>-1.7750000000000002E-2</v>
      </c>
      <c r="H6" s="1">
        <v>1.0249999999999981E-2</v>
      </c>
      <c r="I6" s="1">
        <v>4.5249999999999985E-2</v>
      </c>
      <c r="J6" s="1">
        <v>1.9249999999999989E-2</v>
      </c>
      <c r="K6" s="1">
        <v>4.7249999999999986E-2</v>
      </c>
      <c r="L6" s="1">
        <v>-1.5750000000000014E-2</v>
      </c>
      <c r="M6" s="1">
        <v>-2.3750000000000007E-2</v>
      </c>
      <c r="O6" s="12"/>
      <c r="P6" s="12"/>
      <c r="Q6" s="12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</row>
    <row r="7" spans="1:33" ht="14.45" x14ac:dyDescent="0.3">
      <c r="A7" s="1">
        <v>18072017</v>
      </c>
      <c r="B7" s="1">
        <v>8.4749999999999992E-2</v>
      </c>
      <c r="C7" s="1">
        <v>-7.749999999999993E-3</v>
      </c>
      <c r="D7" s="1">
        <v>6.2500000000000056E-3</v>
      </c>
      <c r="E7" s="1">
        <v>-1.0749999999999996E-2</v>
      </c>
      <c r="F7" s="1">
        <v>-2.1749999999999992E-2</v>
      </c>
      <c r="G7" s="1">
        <v>-2.1749999999999992E-2</v>
      </c>
      <c r="H7" s="1">
        <v>1.2500000000000011E-3</v>
      </c>
      <c r="I7" s="1">
        <v>1.3250000000000012E-2</v>
      </c>
      <c r="J7" s="1">
        <v>2.5250000000000009E-2</v>
      </c>
      <c r="K7" s="1">
        <v>6.4250000000000002E-2</v>
      </c>
      <c r="L7" s="1">
        <v>5.5250000000000021E-2</v>
      </c>
      <c r="M7" s="1">
        <v>2.8250000000000011E-2</v>
      </c>
      <c r="O7" s="12"/>
      <c r="P7" s="12"/>
      <c r="Q7" s="12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</row>
    <row r="8" spans="1:33" ht="14.45" x14ac:dyDescent="0.3">
      <c r="A8" s="1"/>
      <c r="B8" s="1"/>
      <c r="C8" s="1">
        <v>-1.6749999999999987E-2</v>
      </c>
      <c r="D8" s="1">
        <v>-5.7499999999999912E-3</v>
      </c>
      <c r="E8" s="1">
        <v>7.2500000000000064E-3</v>
      </c>
      <c r="F8" s="1">
        <v>-1.0749999999999996E-2</v>
      </c>
      <c r="G8" s="1">
        <v>-2.5749999999999995E-2</v>
      </c>
      <c r="H8" s="1">
        <v>-7.4999999999998679E-4</v>
      </c>
      <c r="I8" s="1">
        <v>-1.7499999999999877E-3</v>
      </c>
      <c r="J8" s="1">
        <v>2.3250000000000007E-2</v>
      </c>
      <c r="K8" s="1">
        <v>0.10825000000000001</v>
      </c>
      <c r="L8" s="1">
        <v>2.725000000000001E-2</v>
      </c>
      <c r="M8" s="1">
        <v>3.8250000000000006E-2</v>
      </c>
      <c r="O8" s="12"/>
      <c r="P8" s="12"/>
      <c r="Q8" s="12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</row>
    <row r="9" spans="1:33" ht="14.45" x14ac:dyDescent="0.3">
      <c r="A9" s="1"/>
      <c r="B9" s="1"/>
      <c r="C9" s="1">
        <v>-1.4749999999999985E-2</v>
      </c>
      <c r="D9" s="1">
        <v>-1.2749999999999997E-2</v>
      </c>
      <c r="E9" s="1">
        <v>3.2500000000000029E-3</v>
      </c>
      <c r="F9" s="1">
        <v>-2.2749999999999992E-2</v>
      </c>
      <c r="G9" s="1">
        <v>4.9250000000000016E-2</v>
      </c>
      <c r="H9" s="1">
        <v>-1.974999999999999E-2</v>
      </c>
      <c r="I9" s="1">
        <v>6.2500000000000056E-3</v>
      </c>
      <c r="J9" s="1">
        <v>7.9250000000000015E-2</v>
      </c>
      <c r="K9" s="1">
        <v>9.5250000000000001E-2</v>
      </c>
      <c r="L9" s="1">
        <v>0.10425000000000001</v>
      </c>
      <c r="M9" s="1">
        <v>3.7250000000000005E-2</v>
      </c>
      <c r="O9" s="12"/>
      <c r="P9" s="12"/>
      <c r="Q9" s="12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</row>
    <row r="10" spans="1:33" ht="14.45" x14ac:dyDescent="0.3">
      <c r="A10" s="1"/>
      <c r="B10" s="1"/>
      <c r="C10" s="1">
        <v>2.250000000000002E-3</v>
      </c>
      <c r="D10" s="1">
        <v>2.725000000000001E-2</v>
      </c>
      <c r="E10" s="1">
        <v>1.4250000000000013E-2</v>
      </c>
      <c r="F10" s="1">
        <v>-9.7499999999999948E-3</v>
      </c>
      <c r="G10" s="1">
        <v>-6.7499999999999921E-3</v>
      </c>
      <c r="H10" s="1">
        <v>4.2500000000000038E-3</v>
      </c>
      <c r="I10" s="1">
        <v>5.9249999999999997E-2</v>
      </c>
      <c r="J10" s="1">
        <v>2.1250000000000005E-2</v>
      </c>
      <c r="K10" s="1">
        <v>3.7250000000000005E-2</v>
      </c>
      <c r="L10" s="1">
        <v>1.6250000000000014E-2</v>
      </c>
      <c r="M10" s="1">
        <v>0.19724999999999998</v>
      </c>
      <c r="O10" s="12"/>
      <c r="P10" s="12"/>
      <c r="Q10" s="12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</row>
    <row r="11" spans="1:33" s="3" customFormat="1" ht="14.45" x14ac:dyDescent="0.3">
      <c r="A11" s="1" t="s">
        <v>0</v>
      </c>
      <c r="B11" s="1"/>
      <c r="C11" s="1">
        <f>AVERAGE(C3:C10)</f>
        <v>-1.7749999999999998E-2</v>
      </c>
      <c r="D11" s="1">
        <f>AVERAGE(D3:D10)</f>
        <v>-1.2125E-2</v>
      </c>
      <c r="E11" s="1">
        <f t="shared" ref="E11:M11" si="0">AVERAGE(E3:E10)</f>
        <v>-1.3125000000000001E-2</v>
      </c>
      <c r="F11" s="1">
        <f t="shared" si="0"/>
        <v>-3.3499999999999995E-2</v>
      </c>
      <c r="G11" s="1">
        <f t="shared" si="0"/>
        <v>-2.0249999999999997E-2</v>
      </c>
      <c r="H11" s="1">
        <f t="shared" si="0"/>
        <v>-9.6250000000000016E-3</v>
      </c>
      <c r="I11" s="1">
        <f t="shared" si="0"/>
        <v>1.2499999999999997E-2</v>
      </c>
      <c r="J11" s="1">
        <f t="shared" si="0"/>
        <v>1.8999999999999996E-2</v>
      </c>
      <c r="K11" s="1">
        <f t="shared" si="0"/>
        <v>4.3499999999999997E-2</v>
      </c>
      <c r="L11" s="1">
        <f t="shared" si="0"/>
        <v>1.1750000000000003E-2</v>
      </c>
      <c r="M11" s="1">
        <f t="shared" si="0"/>
        <v>2.5499999999999998E-2</v>
      </c>
      <c r="O11" s="12"/>
      <c r="P11" s="12"/>
      <c r="Q11" s="12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</row>
    <row r="12" spans="1:33" s="5" customFormat="1" ht="14.45" x14ac:dyDescent="0.3">
      <c r="A12" s="5" t="s">
        <v>1</v>
      </c>
      <c r="C12" s="5">
        <f>STDEV(C3:C10)</f>
        <v>2.3052734575936359E-2</v>
      </c>
      <c r="D12" s="5">
        <f>STDEV(D3:D10)</f>
        <v>2.1685660173092668E-2</v>
      </c>
      <c r="E12" s="5">
        <f t="shared" ref="E12:M12" si="1">STDEV(E3:E10)</f>
        <v>2.1036957275912593E-2</v>
      </c>
      <c r="F12" s="5">
        <f t="shared" si="1"/>
        <v>2.0651876428063386E-2</v>
      </c>
      <c r="G12" s="5">
        <f t="shared" si="1"/>
        <v>3.2632148915711076E-2</v>
      </c>
      <c r="H12" s="5">
        <f t="shared" si="1"/>
        <v>1.5132155922311366E-2</v>
      </c>
      <c r="I12" s="5">
        <f t="shared" si="1"/>
        <v>2.7809299575090755E-2</v>
      </c>
      <c r="J12" s="5">
        <f t="shared" si="1"/>
        <v>2.9305045884381667E-2</v>
      </c>
      <c r="K12" s="5">
        <f t="shared" si="1"/>
        <v>4.4090005346207113E-2</v>
      </c>
      <c r="L12" s="5">
        <f t="shared" si="1"/>
        <v>4.9540748019036969E-2</v>
      </c>
      <c r="M12" s="5">
        <f t="shared" si="1"/>
        <v>7.5471375841629995E-2</v>
      </c>
      <c r="O12" s="12"/>
      <c r="P12" s="12"/>
      <c r="Q12" s="12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</row>
    <row r="13" spans="1:33" ht="14.45" x14ac:dyDescent="0.3">
      <c r="A13" t="s">
        <v>29</v>
      </c>
      <c r="C13">
        <v>8</v>
      </c>
      <c r="D13">
        <v>8</v>
      </c>
      <c r="E13">
        <v>8</v>
      </c>
      <c r="F13">
        <v>8</v>
      </c>
      <c r="I13">
        <v>8</v>
      </c>
      <c r="J13">
        <v>8</v>
      </c>
      <c r="K13">
        <v>8</v>
      </c>
      <c r="L13">
        <v>8</v>
      </c>
      <c r="O13" s="12"/>
      <c r="P13" s="12"/>
      <c r="Q13" s="12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</row>
    <row r="14" spans="1:33" ht="14.45" x14ac:dyDescent="0.3">
      <c r="A14" t="s">
        <v>30</v>
      </c>
      <c r="C14">
        <f>((C11-I11)/C12)*SQRT((C13*I13)/(C13+I13))</f>
        <v>-2.6244174980938282</v>
      </c>
      <c r="D14">
        <f>((D11-J11)/D12)*SQRT((D13*J13)/(D13+J13))</f>
        <v>-2.8705605226277187</v>
      </c>
      <c r="E14">
        <f>((E11-K11)/E12)*SQRT((E13*K13)/(E13+K13))</f>
        <v>-5.3833830869482124</v>
      </c>
      <c r="F14">
        <f>((F11-L11)/F12)*SQRT((F13*L13)/(F13+L13))</f>
        <v>-4.3821683862596386</v>
      </c>
      <c r="O14" s="12"/>
      <c r="P14" s="12"/>
      <c r="Q14" s="12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</row>
    <row r="15" spans="1:33" ht="14.45" x14ac:dyDescent="0.3">
      <c r="O15" s="12"/>
      <c r="P15" s="12"/>
      <c r="Q15" s="12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</row>
    <row r="16" spans="1:33" s="3" customFormat="1" ht="14.45" x14ac:dyDescent="0.3"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s="3" customFormat="1" ht="14.45" x14ac:dyDescent="0.3">
      <c r="O17" s="14"/>
      <c r="P17" s="14"/>
      <c r="Q17" s="14"/>
      <c r="R17" s="14"/>
      <c r="S17" s="14"/>
      <c r="T17" s="14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ht="14.45" x14ac:dyDescent="0.3"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</row>
    <row r="19" spans="1:33" ht="14.45" x14ac:dyDescent="0.3">
      <c r="O19" s="16"/>
      <c r="P19" s="16"/>
      <c r="Q19" s="16"/>
      <c r="R19" s="16"/>
      <c r="S19" s="16"/>
      <c r="T19" s="16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</row>
    <row r="20" spans="1:33" ht="14.45" x14ac:dyDescent="0.3">
      <c r="O20" s="12"/>
      <c r="P20" s="12"/>
      <c r="Q20" s="12"/>
      <c r="R20" s="12"/>
      <c r="S20" s="12"/>
      <c r="T20" s="12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</row>
    <row r="21" spans="1:33" ht="14.45" x14ac:dyDescent="0.3">
      <c r="O21" s="12"/>
      <c r="P21" s="12"/>
      <c r="Q21" s="12"/>
      <c r="R21" s="12"/>
      <c r="S21" s="12"/>
      <c r="T21" s="12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</row>
    <row r="22" spans="1:33" s="3" customFormat="1" ht="14.45" x14ac:dyDescent="0.3">
      <c r="A22"/>
      <c r="B22"/>
      <c r="C22" t="s">
        <v>10</v>
      </c>
      <c r="D22" t="s">
        <v>14</v>
      </c>
      <c r="F22" s="3" t="s">
        <v>24</v>
      </c>
      <c r="O22" s="12"/>
      <c r="P22" s="12"/>
      <c r="Q22" s="12"/>
      <c r="R22" s="12"/>
      <c r="S22" s="12"/>
      <c r="T22" s="12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s="3" customFormat="1" ht="14.45" x14ac:dyDescent="0.3">
      <c r="A23" t="s">
        <v>21</v>
      </c>
      <c r="B23">
        <v>1000</v>
      </c>
      <c r="C23">
        <v>-1.7750000000000002E-2</v>
      </c>
      <c r="D23">
        <v>1.2499999999999997E-2</v>
      </c>
      <c r="F23" s="3">
        <f>_xlfn.T.TEST(C3:C10,I3:I10,2,1)</f>
        <v>1.3189864594001261E-3</v>
      </c>
      <c r="G23" s="3">
        <f>_xlfn.T.TEST(C3:C10,I3:I10,2,2)</f>
        <v>3.2776297371223465E-2</v>
      </c>
      <c r="O23" s="12"/>
      <c r="P23" s="12"/>
      <c r="Q23" s="12"/>
      <c r="R23" s="12"/>
      <c r="S23" s="12"/>
      <c r="T23" s="12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ht="14.45" x14ac:dyDescent="0.3">
      <c r="A24" t="s">
        <v>21</v>
      </c>
      <c r="B24">
        <v>500</v>
      </c>
      <c r="C24">
        <v>-1.2125E-2</v>
      </c>
      <c r="D24">
        <v>1.9E-2</v>
      </c>
      <c r="F24">
        <f>_xlfn.T.TEST(D3:D10,J3:J10,2,1)</f>
        <v>1.6736708549239483E-2</v>
      </c>
      <c r="G24">
        <f>_xlfn.T.TEST(D3:D10,J3:J10,2,2)</f>
        <v>3.0005001730649114E-2</v>
      </c>
      <c r="O24" s="12"/>
      <c r="P24" s="12"/>
      <c r="Q24" s="12"/>
      <c r="R24" s="12"/>
      <c r="S24" s="12"/>
      <c r="T24" s="12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</row>
    <row r="25" spans="1:33" x14ac:dyDescent="0.25">
      <c r="A25" t="s">
        <v>22</v>
      </c>
      <c r="B25">
        <v>1000</v>
      </c>
      <c r="C25">
        <v>-1.3125000000000001E-2</v>
      </c>
      <c r="D25">
        <v>4.3499999999999997E-2</v>
      </c>
      <c r="F25">
        <f>_xlfn.T.TEST(E3:E10,K3:K10,2,1)</f>
        <v>1.1333225292646557E-3</v>
      </c>
      <c r="G25">
        <f>_xlfn.T.TEST(E3:E10,K3:K10,2,2)</f>
        <v>5.4923692723856093E-3</v>
      </c>
      <c r="O25" s="12"/>
      <c r="P25" s="12"/>
      <c r="Q25" s="12"/>
      <c r="R25" s="12"/>
      <c r="S25" s="12"/>
      <c r="T25" s="12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</row>
    <row r="26" spans="1:33" x14ac:dyDescent="0.25">
      <c r="A26" t="s">
        <v>22</v>
      </c>
      <c r="B26">
        <v>500</v>
      </c>
      <c r="C26">
        <v>-3.3500000000000002E-2</v>
      </c>
      <c r="D26">
        <v>1.175E-2</v>
      </c>
      <c r="F26">
        <f>_xlfn.T.TEST(F3:F10,L3:L10,2,1)</f>
        <v>1.3784304367884952E-2</v>
      </c>
      <c r="G26">
        <f>_xlfn.T.TEST(F3:F10,L3:L10,2,2)</f>
        <v>3.1794773536972562E-2</v>
      </c>
      <c r="O26" s="12"/>
      <c r="P26" s="12"/>
      <c r="Q26" s="12"/>
      <c r="R26" s="12"/>
      <c r="S26" s="12"/>
      <c r="T26" s="12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</row>
    <row r="27" spans="1:33" x14ac:dyDescent="0.25">
      <c r="O27" s="12"/>
      <c r="P27" s="12"/>
      <c r="Q27" s="12"/>
      <c r="R27" s="12"/>
      <c r="S27" s="12"/>
      <c r="T27" s="12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</row>
    <row r="28" spans="1:33" x14ac:dyDescent="0.25">
      <c r="A28" t="s">
        <v>27</v>
      </c>
      <c r="B28">
        <v>14072017</v>
      </c>
      <c r="C28">
        <v>18072017</v>
      </c>
      <c r="F28" t="s">
        <v>32</v>
      </c>
      <c r="O28" s="12"/>
      <c r="P28" s="12"/>
      <c r="Q28" s="12"/>
      <c r="R28" s="12"/>
      <c r="S28" s="12"/>
      <c r="T28" s="12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</row>
    <row r="29" spans="1:33" x14ac:dyDescent="0.25">
      <c r="B29">
        <v>8.4000000000000005E-2</v>
      </c>
      <c r="C29">
        <v>8.3000000000000004E-2</v>
      </c>
      <c r="D29">
        <f>_xlfn.T.TEST(B29:B32,C29:C32,2,1)</f>
        <v>5.8501267613261604E-2</v>
      </c>
      <c r="E29">
        <f>((B33-C33)/B34)*SQRT((B35*C35)/(B35+C35))</f>
        <v>1.9237270357426006</v>
      </c>
      <c r="F29">
        <f>SUM(B33/C33)</f>
        <v>1.5781710914454279</v>
      </c>
      <c r="O29" s="12"/>
      <c r="P29" s="12"/>
      <c r="Q29" s="12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</row>
    <row r="30" spans="1:33" x14ac:dyDescent="0.25">
      <c r="B30">
        <v>0.16400000000000001</v>
      </c>
      <c r="C30">
        <v>9.0999999999999998E-2</v>
      </c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</row>
    <row r="31" spans="1:33" x14ac:dyDescent="0.25">
      <c r="B31">
        <v>0.13100000000000001</v>
      </c>
      <c r="C31">
        <v>7.5999999999999998E-2</v>
      </c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</row>
    <row r="32" spans="1:33" x14ac:dyDescent="0.25">
      <c r="B32">
        <v>0.156</v>
      </c>
      <c r="C32">
        <v>8.8999999999999996E-2</v>
      </c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</row>
    <row r="33" spans="1:26" x14ac:dyDescent="0.25">
      <c r="A33" t="s">
        <v>0</v>
      </c>
      <c r="B33">
        <f>AVERAGE(B29:B32)</f>
        <v>0.13375000000000001</v>
      </c>
      <c r="C33">
        <f>AVERAGE(C29:C32)</f>
        <v>8.4749999999999992E-2</v>
      </c>
    </row>
    <row r="34" spans="1:26" x14ac:dyDescent="0.25">
      <c r="A34" t="s">
        <v>1</v>
      </c>
      <c r="B34">
        <f>STDEV(B29:B32)</f>
        <v>3.6021984028275479E-2</v>
      </c>
      <c r="C34">
        <f>STDEV(C29:C32)</f>
        <v>6.7515430335096972E-3</v>
      </c>
    </row>
    <row r="35" spans="1:26" x14ac:dyDescent="0.25">
      <c r="A35" t="s">
        <v>31</v>
      </c>
      <c r="B35">
        <v>4</v>
      </c>
      <c r="C35">
        <v>4</v>
      </c>
    </row>
    <row r="37" spans="1:26" x14ac:dyDescent="0.25">
      <c r="A37" t="s">
        <v>33</v>
      </c>
      <c r="C37" t="s">
        <v>25</v>
      </c>
      <c r="H37" t="s">
        <v>11</v>
      </c>
      <c r="O37" t="s">
        <v>33</v>
      </c>
      <c r="Q37" t="s">
        <v>25</v>
      </c>
      <c r="V37" t="s">
        <v>11</v>
      </c>
    </row>
    <row r="38" spans="1:26" x14ac:dyDescent="0.25">
      <c r="A38">
        <v>14072017</v>
      </c>
      <c r="C38" t="s">
        <v>15</v>
      </c>
      <c r="E38" t="s">
        <v>17</v>
      </c>
      <c r="I38" t="s">
        <v>16</v>
      </c>
      <c r="K38" t="s">
        <v>18</v>
      </c>
      <c r="O38">
        <v>18072017</v>
      </c>
      <c r="Q38" t="s">
        <v>15</v>
      </c>
      <c r="S38" t="s">
        <v>17</v>
      </c>
      <c r="W38" t="s">
        <v>16</v>
      </c>
      <c r="Y38" t="s">
        <v>18</v>
      </c>
    </row>
    <row r="39" spans="1:26" x14ac:dyDescent="0.25">
      <c r="A39" t="s">
        <v>0</v>
      </c>
      <c r="C39">
        <f>-0.02625/1.5</f>
        <v>-1.7499999999999998E-2</v>
      </c>
      <c r="D39">
        <f>-0.028/1.5</f>
        <v>-1.8666666666666668E-2</v>
      </c>
      <c r="E39">
        <f>-0.02975/1.5</f>
        <v>-1.9833333333333331E-2</v>
      </c>
      <c r="F39">
        <f>-0.05075/1.5</f>
        <v>-3.3833333333333333E-2</v>
      </c>
      <c r="I39">
        <f>0.00574999999999999/1.5</f>
        <v>3.8333333333333271E-3</v>
      </c>
      <c r="J39">
        <f>0.00074999999999999/1.5</f>
        <v>4.999999999999934E-4</v>
      </c>
      <c r="K39">
        <f>0.01075/1.5</f>
        <v>7.1666666666666658E-3</v>
      </c>
      <c r="L39">
        <f>-0.02725/1.5</f>
        <v>-1.8166666666666668E-2</v>
      </c>
      <c r="O39" t="s">
        <v>0</v>
      </c>
      <c r="Q39">
        <f>-0.00924999999999999/1.5</f>
        <v>-6.1666666666666597E-3</v>
      </c>
      <c r="R39">
        <f>0.00375000000000001/1.5</f>
        <v>2.5000000000000066E-3</v>
      </c>
      <c r="S39">
        <f>0.00350000000000001/1.5</f>
        <v>2.33333333333334E-3</v>
      </c>
      <c r="T39">
        <f>-0.01625/1.5</f>
        <v>-1.0833333333333334E-2</v>
      </c>
      <c r="W39">
        <f>0.01925/1.5</f>
        <v>1.2833333333333334E-2</v>
      </c>
      <c r="X39">
        <f>0.03725/1.5</f>
        <v>2.4833333333333332E-2</v>
      </c>
      <c r="Y39">
        <f>0.07625/1.5</f>
        <v>5.0833333333333335E-2</v>
      </c>
      <c r="Z39">
        <f>0.05075/1.5</f>
        <v>3.3833333333333333E-2</v>
      </c>
    </row>
    <row r="40" spans="1:26" x14ac:dyDescent="0.25">
      <c r="A40" t="s">
        <v>1</v>
      </c>
      <c r="C40">
        <v>3.1203632267200351E-2</v>
      </c>
      <c r="D40">
        <v>1.0874281585465773E-2</v>
      </c>
      <c r="E40">
        <v>1.3589211407093009E-2</v>
      </c>
      <c r="F40">
        <v>1.2382783747337811E-2</v>
      </c>
      <c r="I40">
        <v>3.0566866593311998E-2</v>
      </c>
      <c r="J40">
        <v>1.8138357147217052E-2</v>
      </c>
      <c r="K40">
        <v>2.567099530598687E-2</v>
      </c>
      <c r="L40">
        <v>1.1357816691600544E-2</v>
      </c>
      <c r="O40" t="s">
        <v>1</v>
      </c>
      <c r="Q40">
        <v>8.5829287930558138E-3</v>
      </c>
      <c r="R40">
        <v>1.7521415467935234E-2</v>
      </c>
      <c r="S40">
        <v>1.0531698185319722E-2</v>
      </c>
      <c r="T40">
        <v>6.9522178715380641E-3</v>
      </c>
      <c r="W40">
        <v>2.7361773821641507E-2</v>
      </c>
      <c r="X40">
        <v>2.804757862395019E-2</v>
      </c>
      <c r="Y40">
        <v>3.1885210782848304E-2</v>
      </c>
      <c r="Z40">
        <v>3.9264063297965834E-2</v>
      </c>
    </row>
    <row r="42" spans="1:26" x14ac:dyDescent="0.25">
      <c r="A42" t="s">
        <v>34</v>
      </c>
    </row>
    <row r="43" spans="1:26" x14ac:dyDescent="0.25">
      <c r="A43" t="s">
        <v>0</v>
      </c>
      <c r="C43">
        <f>(C39+Q39)/2</f>
        <v>-1.1833333333333329E-2</v>
      </c>
      <c r="D43">
        <f>(D39+R39)/2</f>
        <v>-8.0833333333333313E-3</v>
      </c>
      <c r="E43">
        <f t="shared" ref="E43:L43" si="2">(E39+S39)/2</f>
        <v>-8.7499999999999956E-3</v>
      </c>
      <c r="F43">
        <f t="shared" si="2"/>
        <v>-2.2333333333333334E-2</v>
      </c>
      <c r="I43">
        <f t="shared" si="2"/>
        <v>8.3333333333333297E-3</v>
      </c>
      <c r="J43">
        <f t="shared" si="2"/>
        <v>1.2666666666666663E-2</v>
      </c>
      <c r="K43">
        <f t="shared" si="2"/>
        <v>2.9000000000000001E-2</v>
      </c>
      <c r="L43">
        <f t="shared" si="2"/>
        <v>7.8333333333333328E-3</v>
      </c>
    </row>
    <row r="44" spans="1:26" x14ac:dyDescent="0.25">
      <c r="A44" t="s">
        <v>1</v>
      </c>
      <c r="C44">
        <f>(C40+Q40)/2</f>
        <v>1.9893280530128083E-2</v>
      </c>
      <c r="D44">
        <f>(D40+R40)/2</f>
        <v>1.4197848526700503E-2</v>
      </c>
      <c r="E44">
        <f t="shared" ref="E44:L44" si="3">(E40+S40)/2</f>
        <v>1.2060454796206366E-2</v>
      </c>
      <c r="F44">
        <f t="shared" si="3"/>
        <v>9.6675008094379376E-3</v>
      </c>
      <c r="I44">
        <f t="shared" si="3"/>
        <v>2.8964320207476753E-2</v>
      </c>
      <c r="J44">
        <f t="shared" si="3"/>
        <v>2.3092967885583619E-2</v>
      </c>
      <c r="K44">
        <f t="shared" si="3"/>
        <v>2.8778103044417587E-2</v>
      </c>
      <c r="L44">
        <f t="shared" si="3"/>
        <v>2.5310939994783191E-2</v>
      </c>
    </row>
    <row r="45" spans="1:26" x14ac:dyDescent="0.25">
      <c r="A45" t="s">
        <v>31</v>
      </c>
      <c r="C45">
        <v>8</v>
      </c>
      <c r="D45">
        <v>8</v>
      </c>
      <c r="E45">
        <v>8</v>
      </c>
      <c r="F45">
        <v>8</v>
      </c>
      <c r="I45">
        <v>8</v>
      </c>
      <c r="J45">
        <v>8</v>
      </c>
      <c r="K45">
        <v>8</v>
      </c>
      <c r="L45">
        <v>8</v>
      </c>
    </row>
    <row r="48" spans="1:26" x14ac:dyDescent="0.25">
      <c r="A48" t="s">
        <v>35</v>
      </c>
    </row>
    <row r="50" spans="1:4" x14ac:dyDescent="0.25">
      <c r="C50" t="s">
        <v>37</v>
      </c>
      <c r="D50" t="s">
        <v>38</v>
      </c>
    </row>
    <row r="51" spans="1:4" x14ac:dyDescent="0.25">
      <c r="A51" t="s">
        <v>21</v>
      </c>
      <c r="B51">
        <v>1000</v>
      </c>
      <c r="C51">
        <v>-1.1833333333333329E-2</v>
      </c>
      <c r="D51">
        <v>8.3333333333333297E-3</v>
      </c>
    </row>
    <row r="52" spans="1:4" x14ac:dyDescent="0.25">
      <c r="A52" t="s">
        <v>21</v>
      </c>
      <c r="B52">
        <v>500</v>
      </c>
      <c r="C52">
        <v>-8.0833333333333313E-3</v>
      </c>
      <c r="D52">
        <v>1.2666666666666663E-2</v>
      </c>
    </row>
    <row r="53" spans="1:4" x14ac:dyDescent="0.25">
      <c r="A53" t="s">
        <v>22</v>
      </c>
      <c r="B53">
        <v>1000</v>
      </c>
      <c r="C53">
        <v>-8.7499999999999956E-3</v>
      </c>
      <c r="D53">
        <v>2.9000000000000001E-2</v>
      </c>
    </row>
    <row r="54" spans="1:4" x14ac:dyDescent="0.25">
      <c r="A54" t="s">
        <v>22</v>
      </c>
      <c r="B54">
        <v>500</v>
      </c>
      <c r="C54">
        <v>-2.2333333333333334E-2</v>
      </c>
      <c r="D54">
        <v>7.8333333333333328E-3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12-1 and 12-2 on Cholesterol</vt:lpstr>
      <vt:lpstr>16-1 and 16-2 on Cholesterol</vt:lpstr>
      <vt:lpstr>18-1 and 18-2 on Cholesterol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Heena</dc:creator>
  <cp:lastModifiedBy>User</cp:lastModifiedBy>
  <dcterms:created xsi:type="dcterms:W3CDTF">2017-04-06T16:43:25Z</dcterms:created>
  <dcterms:modified xsi:type="dcterms:W3CDTF">2018-10-16T07:46:17Z</dcterms:modified>
</cp:coreProperties>
</file>